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25440" windowHeight="14565" tabRatio="896"/>
  </bookViews>
  <sheets>
    <sheet name="Summary" sheetId="42" r:id="rId1"/>
    <sheet name="Labor" sheetId="41" r:id="rId2"/>
    <sheet name="S&amp;S" sheetId="43" r:id="rId3"/>
    <sheet name="Revenue" sheetId="30" r:id="rId4"/>
  </sheets>
  <definedNames>
    <definedName name="_xlnm._FilterDatabase" localSheetId="1" hidden="1">Labor!$B$6:$L$6</definedName>
    <definedName name="_xlnm._FilterDatabase" localSheetId="2" hidden="1">'S&amp;S'!$A$8:$V$27</definedName>
    <definedName name="_xlnm.Print_Area" localSheetId="1">Labor!$B$1:$P$32</definedName>
    <definedName name="_xlnm.Print_Area" localSheetId="0">Summary!$C$1:$H$51</definedName>
  </definedNames>
  <calcPr calcId="145621"/>
</workbook>
</file>

<file path=xl/calcChain.xml><?xml version="1.0" encoding="utf-8"?>
<calcChain xmlns="http://schemas.openxmlformats.org/spreadsheetml/2006/main">
  <c r="F31" i="42" l="1"/>
  <c r="F32" i="42"/>
  <c r="F33" i="42"/>
  <c r="F34" i="42"/>
  <c r="E45" i="42"/>
  <c r="P27" i="41"/>
  <c r="G27" i="41"/>
  <c r="P29" i="41"/>
  <c r="P28" i="41"/>
  <c r="P9" i="41"/>
  <c r="O15" i="41"/>
  <c r="O14" i="41"/>
  <c r="N15" i="41"/>
  <c r="L15" i="41"/>
  <c r="K15" i="41"/>
  <c r="J15" i="41"/>
  <c r="I15" i="41"/>
  <c r="F15" i="41"/>
  <c r="E15" i="41"/>
  <c r="F14" i="41"/>
  <c r="F13" i="41"/>
  <c r="N9" i="41"/>
  <c r="L9" i="41"/>
  <c r="K9" i="41"/>
  <c r="J9" i="41"/>
  <c r="I9" i="41"/>
  <c r="E9" i="41"/>
  <c r="V29" i="43" l="1"/>
  <c r="H42" i="42"/>
  <c r="H41" i="42"/>
  <c r="H40" i="42"/>
  <c r="H39" i="42"/>
  <c r="H38" i="42"/>
  <c r="H37" i="42"/>
  <c r="H45" i="42"/>
  <c r="N21" i="30"/>
  <c r="N20" i="30"/>
  <c r="N19" i="30"/>
  <c r="N22" i="30" s="1"/>
  <c r="N17" i="30"/>
  <c r="V32" i="43"/>
  <c r="E13" i="42" s="1"/>
  <c r="H13" i="42" s="1"/>
  <c r="V33" i="43"/>
  <c r="V34" i="43"/>
  <c r="V35" i="43"/>
  <c r="V36" i="43"/>
  <c r="V37" i="43"/>
  <c r="E22" i="42" s="1"/>
  <c r="H22" i="42" s="1"/>
  <c r="V38" i="43"/>
  <c r="V39" i="43"/>
  <c r="E9" i="42" s="1"/>
  <c r="H9" i="42" s="1"/>
  <c r="V40" i="43"/>
  <c r="E12" i="42" s="1"/>
  <c r="H12" i="42" s="1"/>
  <c r="V31" i="43"/>
  <c r="E21" i="42" s="1"/>
  <c r="H21" i="42" s="1"/>
  <c r="H23" i="42"/>
  <c r="H18" i="42"/>
  <c r="H17" i="42"/>
  <c r="H14" i="42"/>
  <c r="H8" i="42"/>
  <c r="V41" i="43" l="1"/>
  <c r="E43" i="42"/>
  <c r="F43" i="42"/>
  <c r="H34" i="42"/>
  <c r="H33" i="42"/>
  <c r="H32" i="42"/>
  <c r="H31" i="42"/>
  <c r="E24" i="42"/>
  <c r="F24" i="42"/>
  <c r="E19" i="42"/>
  <c r="F19" i="42"/>
  <c r="E15" i="42"/>
  <c r="F15" i="42"/>
  <c r="F10" i="42"/>
  <c r="I25" i="41"/>
  <c r="E25" i="41"/>
  <c r="K24" i="41"/>
  <c r="J24" i="41"/>
  <c r="K23" i="41"/>
  <c r="J23" i="41"/>
  <c r="K22" i="41"/>
  <c r="J22" i="41"/>
  <c r="I20" i="41"/>
  <c r="E20" i="41"/>
  <c r="K19" i="41"/>
  <c r="J19" i="41"/>
  <c r="K18" i="41"/>
  <c r="J18" i="41"/>
  <c r="K17" i="41"/>
  <c r="J17" i="41"/>
  <c r="K13" i="41"/>
  <c r="J13" i="41"/>
  <c r="K12" i="41"/>
  <c r="J12" i="41"/>
  <c r="K11" i="41"/>
  <c r="J11" i="41"/>
  <c r="K14" i="41"/>
  <c r="J14" i="41"/>
  <c r="L14" i="41" s="1"/>
  <c r="N14" i="41" s="1"/>
  <c r="K8" i="41"/>
  <c r="J8" i="41"/>
  <c r="K7" i="41"/>
  <c r="J7" i="41"/>
  <c r="E30" i="41" l="1"/>
  <c r="L13" i="41"/>
  <c r="N13" i="41" s="1"/>
  <c r="L24" i="41"/>
  <c r="N24" i="41" s="1"/>
  <c r="L7" i="41"/>
  <c r="N7" i="41" s="1"/>
  <c r="F26" i="42"/>
  <c r="H35" i="42"/>
  <c r="E35" i="42"/>
  <c r="E47" i="42" s="1"/>
  <c r="H43" i="42"/>
  <c r="F35" i="42"/>
  <c r="H24" i="42"/>
  <c r="H15" i="42"/>
  <c r="H19" i="42"/>
  <c r="L11" i="41"/>
  <c r="N11" i="41" s="1"/>
  <c r="L23" i="41"/>
  <c r="N23" i="41" s="1"/>
  <c r="L18" i="41"/>
  <c r="N18" i="41" s="1"/>
  <c r="L19" i="41"/>
  <c r="L12" i="41"/>
  <c r="N12" i="41" s="1"/>
  <c r="J25" i="41"/>
  <c r="K25" i="41"/>
  <c r="I30" i="41"/>
  <c r="J20" i="41"/>
  <c r="K20" i="41"/>
  <c r="L17" i="41"/>
  <c r="N17" i="41" s="1"/>
  <c r="L8" i="41"/>
  <c r="N8" i="41" s="1"/>
  <c r="L22" i="41"/>
  <c r="N22" i="41" s="1"/>
  <c r="F47" i="42" l="1"/>
  <c r="F50" i="42" s="1"/>
  <c r="F51" i="42" s="1"/>
  <c r="H47" i="42"/>
  <c r="N19" i="41"/>
  <c r="N29" i="41" s="1"/>
  <c r="N28" i="41"/>
  <c r="J30" i="41"/>
  <c r="K30" i="41"/>
  <c r="L20" i="41"/>
  <c r="L25" i="41"/>
  <c r="L30" i="41" l="1"/>
  <c r="N20" i="41"/>
  <c r="N25" i="41"/>
  <c r="N27" i="41"/>
  <c r="N30" i="41" s="1"/>
  <c r="F24" i="41"/>
  <c r="E32" i="41"/>
  <c r="F19" i="41" s="1"/>
  <c r="F12" i="41"/>
  <c r="G7" i="41" l="1"/>
  <c r="G9" i="41" s="1"/>
  <c r="G29" i="41"/>
  <c r="F11" i="41"/>
  <c r="F23" i="41"/>
  <c r="G28" i="41" s="1"/>
  <c r="F18" i="41"/>
  <c r="G8" i="41"/>
  <c r="F22" i="41"/>
  <c r="F17" i="41"/>
  <c r="F20" i="41" s="1"/>
  <c r="F25" i="41" l="1"/>
  <c r="G30" i="41"/>
  <c r="G32" i="41"/>
  <c r="I32" i="41"/>
  <c r="J32" i="41"/>
  <c r="K32" i="41"/>
  <c r="L32" i="41"/>
  <c r="E7" i="42"/>
  <c r="H10" i="42" l="1"/>
  <c r="H26" i="42" s="1"/>
  <c r="H50" i="42" s="1"/>
  <c r="H7" i="42"/>
  <c r="E10" i="42"/>
  <c r="E26" i="42" s="1"/>
  <c r="E50" i="42" s="1"/>
  <c r="N32" i="41"/>
  <c r="P7" i="41" s="1"/>
  <c r="O11" i="41"/>
  <c r="O19" i="41" l="1"/>
  <c r="O23" i="41"/>
  <c r="O24" i="41"/>
  <c r="O18" i="41"/>
  <c r="O13" i="41"/>
  <c r="O22" i="41"/>
  <c r="P8" i="41"/>
  <c r="O17" i="41"/>
  <c r="O12" i="41"/>
  <c r="O25" i="41" l="1"/>
  <c r="O20" i="41"/>
  <c r="P30" i="41"/>
  <c r="P32" i="41" s="1"/>
</calcChain>
</file>

<file path=xl/sharedStrings.xml><?xml version="1.0" encoding="utf-8"?>
<sst xmlns="http://schemas.openxmlformats.org/spreadsheetml/2006/main" count="597" uniqueCount="244">
  <si>
    <t>Meetings: Owners</t>
  </si>
  <si>
    <t>Meetings: Submitters</t>
  </si>
  <si>
    <t xml:space="preserve">View: </t>
  </si>
  <si>
    <t xml:space="preserve">Department: </t>
  </si>
  <si>
    <t>Fund</t>
  </si>
  <si>
    <t>Dept</t>
  </si>
  <si>
    <t>Unit</t>
  </si>
  <si>
    <t>Doc Cd</t>
  </si>
  <si>
    <t>Doc ID</t>
  </si>
  <si>
    <t>Line Description</t>
  </si>
  <si>
    <t>100</t>
  </si>
  <si>
    <t>059</t>
  </si>
  <si>
    <t>9100</t>
  </si>
  <si>
    <t/>
  </si>
  <si>
    <t>PRC</t>
  </si>
  <si>
    <t>003</t>
  </si>
  <si>
    <t>1</t>
  </si>
  <si>
    <t>12D</t>
  </si>
  <si>
    <t>A100</t>
  </si>
  <si>
    <t>NMED</t>
  </si>
  <si>
    <t>2140</t>
  </si>
  <si>
    <t>1840</t>
  </si>
  <si>
    <t>001</t>
  </si>
  <si>
    <t>1803</t>
  </si>
  <si>
    <t>1940</t>
  </si>
  <si>
    <t>JVCDS1</t>
  </si>
  <si>
    <t>017</t>
  </si>
  <si>
    <t>PREXP</t>
  </si>
  <si>
    <t>2700</t>
  </si>
  <si>
    <t>1340</t>
  </si>
  <si>
    <t>1941</t>
  </si>
  <si>
    <t>Total</t>
  </si>
  <si>
    <t>BC</t>
  </si>
  <si>
    <t>Encumbrance/Expenditure Activity</t>
  </si>
  <si>
    <t>Transaction Detail</t>
  </si>
  <si>
    <t xml:space="preserve">As of: </t>
  </si>
  <si>
    <t>Object</t>
  </si>
  <si>
    <t>Sub Obj</t>
  </si>
  <si>
    <t>Dept Obj</t>
  </si>
  <si>
    <t>Job No</t>
  </si>
  <si>
    <t>Job Description</t>
  </si>
  <si>
    <t>Reference ID</t>
  </si>
  <si>
    <t>Vendor Code</t>
  </si>
  <si>
    <t>Vendor Name</t>
  </si>
  <si>
    <t>Doc Dept</t>
  </si>
  <si>
    <t>Vers No</t>
  </si>
  <si>
    <t>Actg Ln</t>
  </si>
  <si>
    <t>Rec Dt</t>
  </si>
  <si>
    <t>Expenditure</t>
  </si>
  <si>
    <t>VC0000010186</t>
  </si>
  <si>
    <t>LAWRENCE R HALME</t>
  </si>
  <si>
    <t>JVEAEN</t>
  </si>
  <si>
    <t>VC0000003134</t>
  </si>
  <si>
    <t>US BANK NATIONAL ASSOCIATION ND</t>
  </si>
  <si>
    <t>VC0000010550</t>
  </si>
  <si>
    <t>SIDEPATH INC</t>
  </si>
  <si>
    <t>Hardware</t>
  </si>
  <si>
    <t>Software</t>
  </si>
  <si>
    <t>Professional Services</t>
  </si>
  <si>
    <t>LA County Software Development</t>
  </si>
  <si>
    <t>SouthTech Software Development</t>
  </si>
  <si>
    <t>Owners</t>
  </si>
  <si>
    <t>Partners</t>
  </si>
  <si>
    <t>Submitters</t>
  </si>
  <si>
    <t>VC0000005137</t>
  </si>
  <si>
    <t>FEDERAL EXPRESS CORPORATION</t>
  </si>
  <si>
    <t>PCR305</t>
  </si>
  <si>
    <t>PCR306</t>
  </si>
  <si>
    <t>PCR302</t>
  </si>
  <si>
    <t>PCR303</t>
  </si>
  <si>
    <t>PCR304</t>
  </si>
  <si>
    <t>PCR310</t>
  </si>
  <si>
    <t>PCR311</t>
  </si>
  <si>
    <t>PCR312</t>
  </si>
  <si>
    <t>PCR307</t>
  </si>
  <si>
    <t>PCR309</t>
  </si>
  <si>
    <t>Total Owners</t>
  </si>
  <si>
    <t>Total Partners</t>
  </si>
  <si>
    <t>1. Santa Barbara County</t>
  </si>
  <si>
    <t>2. Sacramento County</t>
  </si>
  <si>
    <t>3. San Mateo County</t>
  </si>
  <si>
    <t>4. Ventura County</t>
  </si>
  <si>
    <t>5. Marin County</t>
  </si>
  <si>
    <t>1. Orange County</t>
  </si>
  <si>
    <t>2. Los Angeles County</t>
  </si>
  <si>
    <t>3. Riverside County</t>
  </si>
  <si>
    <t>4. San Diego County</t>
  </si>
  <si>
    <t>Difference</t>
  </si>
  <si>
    <t>OC Data Center Charges</t>
  </si>
  <si>
    <t>LA County Software Maintenance</t>
  </si>
  <si>
    <t>SECURE: Meetings: Owners</t>
  </si>
  <si>
    <t>2200</t>
  </si>
  <si>
    <t>SECURE: Setup/Training: Submitters</t>
  </si>
  <si>
    <t>PCR322</t>
  </si>
  <si>
    <t>SECURE: Software</t>
  </si>
  <si>
    <t>PCR320</t>
  </si>
  <si>
    <t>SECURE: Digital Tokens</t>
  </si>
  <si>
    <t>VC0000015108</t>
  </si>
  <si>
    <t>NCC GROUP INC</t>
  </si>
  <si>
    <t>PCR323</t>
  </si>
  <si>
    <t>PCR325</t>
  </si>
  <si>
    <t>SECURE: Support Costs</t>
  </si>
  <si>
    <t>PCR321</t>
  </si>
  <si>
    <t>SECURE: Professional Services</t>
  </si>
  <si>
    <t>PCR324</t>
  </si>
  <si>
    <t>PCR308</t>
  </si>
  <si>
    <t>OC Admin Support Costs</t>
  </si>
  <si>
    <t>Software &amp; Maintenance</t>
  </si>
  <si>
    <t>Hardware &amp; Maintenance</t>
  </si>
  <si>
    <t>OC Labor Costs</t>
  </si>
  <si>
    <t>Digital Tokens</t>
  </si>
  <si>
    <t>SECURE: Setup/Training: Partners</t>
  </si>
  <si>
    <t>SECURE: Setup/Training: Owners</t>
  </si>
  <si>
    <t>SECURE: Meetings: Submitters</t>
  </si>
  <si>
    <t>SECURE: Meetings: Partners</t>
  </si>
  <si>
    <t>SECURE: Support/Help Desk/Admin: Submitters</t>
  </si>
  <si>
    <t>SECURE: Support/Help Desk/Admin: Partners</t>
  </si>
  <si>
    <t>SECURE: Support/Help Desk/Admin: Owners</t>
  </si>
  <si>
    <t>SECURE: Maintenance</t>
  </si>
  <si>
    <t>SECURE: Development/Enhancement</t>
  </si>
  <si>
    <t>Job #</t>
  </si>
  <si>
    <t>Revenue Activity</t>
  </si>
  <si>
    <t>RSRC</t>
  </si>
  <si>
    <t>Dept RSRC</t>
  </si>
  <si>
    <t>Job</t>
  </si>
  <si>
    <t>Revenue</t>
  </si>
  <si>
    <t>7470</t>
  </si>
  <si>
    <t>CR</t>
  </si>
  <si>
    <t>SECURE DIGITAL TOKENS</t>
  </si>
  <si>
    <t>3200</t>
  </si>
  <si>
    <t>DO,059,16012922</t>
  </si>
  <si>
    <t>EXPRESS MAIL SERVICES</t>
  </si>
  <si>
    <t>Projection</t>
  </si>
  <si>
    <t>Digital Tokens over Qty 2</t>
  </si>
  <si>
    <t>Contract Revenues</t>
  </si>
  <si>
    <t>Multi-County Expenditures</t>
  </si>
  <si>
    <t>Name</t>
  </si>
  <si>
    <t>YTD Labor</t>
  </si>
  <si>
    <t>YTD Total</t>
  </si>
  <si>
    <t>OC Project Admin Costs</t>
  </si>
  <si>
    <t>Total Development</t>
  </si>
  <si>
    <t>Total Labor</t>
  </si>
  <si>
    <t>Total Admin</t>
  </si>
  <si>
    <t>Total Software &amp; Hardware</t>
  </si>
  <si>
    <t>Total Project Expenditures</t>
  </si>
  <si>
    <t>Meetings, Inspection, Travel</t>
  </si>
  <si>
    <t>Total Project Revenue</t>
  </si>
  <si>
    <t>YTD Overhead</t>
  </si>
  <si>
    <t>Annual</t>
  </si>
  <si>
    <t>Budget Total</t>
  </si>
  <si>
    <t>YTD Labor Burden</t>
  </si>
  <si>
    <t>Actual</t>
  </si>
  <si>
    <t>SECURE: OC Labor Cost Summary</t>
  </si>
  <si>
    <t>Hours Distribution</t>
  </si>
  <si>
    <t>Labor Distribution</t>
  </si>
  <si>
    <t>YTD Lab Hours</t>
  </si>
  <si>
    <t>Support/Help Desk/Admin</t>
  </si>
  <si>
    <t>Development/Maintenance</t>
  </si>
  <si>
    <t>Meetings</t>
  </si>
  <si>
    <t>Setup/Training</t>
  </si>
  <si>
    <t>SECURE SYSTEMS AUDIT SRVCS</t>
  </si>
  <si>
    <t>SECURE: OCIT Charges</t>
  </si>
  <si>
    <t>PCR326</t>
  </si>
  <si>
    <t>DO,059,16018461</t>
  </si>
  <si>
    <t>Meetings: Partners</t>
  </si>
  <si>
    <t>6. Tulare County</t>
  </si>
  <si>
    <t>Admin</t>
  </si>
  <si>
    <t>SECURE: Revenue: Partners</t>
  </si>
  <si>
    <t>PCR331</t>
  </si>
  <si>
    <t>PCR330</t>
  </si>
  <si>
    <t>FY 2016-17 1st Quarter: Actuals through Sept 2016</t>
  </si>
  <si>
    <t>Jul-Sep 2016</t>
  </si>
  <si>
    <t>17003371</t>
  </si>
  <si>
    <t>17003373</t>
  </si>
  <si>
    <t>17004677</t>
  </si>
  <si>
    <t>17004681</t>
  </si>
  <si>
    <t>17005346</t>
  </si>
  <si>
    <t>OCDW PRODUCTION download as of 10/07/2016</t>
  </si>
  <si>
    <t>FY 2017 - 04 October 2016 [OPEN]</t>
  </si>
  <si>
    <t>Full Doc ID</t>
  </si>
  <si>
    <t>Encumbrance</t>
  </si>
  <si>
    <t>PRC001AP1700000019</t>
  </si>
  <si>
    <t>AP1700000019</t>
  </si>
  <si>
    <t>DO,059,17012058</t>
  </si>
  <si>
    <t>PROFESSIONAL SERVICES - SECURE SYSTEMS</t>
  </si>
  <si>
    <t>PRC00317002601</t>
  </si>
  <si>
    <t>17002601</t>
  </si>
  <si>
    <t>CEOIT_ER01A000_CEOIT-ER01A-201606_0000139707</t>
  </si>
  <si>
    <t>JVCDS1017FS1607280068</t>
  </si>
  <si>
    <t>FS1607280068</t>
  </si>
  <si>
    <t>DO,059,17013218</t>
  </si>
  <si>
    <t>FEDEX CONVENIENCE</t>
  </si>
  <si>
    <t>PRC00317005872</t>
  </si>
  <si>
    <t>17005872</t>
  </si>
  <si>
    <t>CEOIT_ER01A000_CEOIT-ER01A-201606_0000139913</t>
  </si>
  <si>
    <t>JVCDS1017FS1608290104</t>
  </si>
  <si>
    <t>FS1608290104</t>
  </si>
  <si>
    <t>CEOIT_ER01A000_CEOIT-ER01A-201607_0000139914</t>
  </si>
  <si>
    <t>JVCDS1017FS1608290105</t>
  </si>
  <si>
    <t>FS1608290105</t>
  </si>
  <si>
    <t>PRC001AP1700000286</t>
  </si>
  <si>
    <t>AP1700000286</t>
  </si>
  <si>
    <t>DO,059,17014536</t>
  </si>
  <si>
    <t>REQ#R16-113 SOFTWARE ESCROW SERVICES</t>
  </si>
  <si>
    <t>PRC00317007697</t>
  </si>
  <si>
    <t>17007697</t>
  </si>
  <si>
    <t>PRC00317007783</t>
  </si>
  <si>
    <t>17007783</t>
  </si>
  <si>
    <t>PREXP003386709201600026</t>
  </si>
  <si>
    <t>386709201600026</t>
  </si>
  <si>
    <t>PRC00317008965</t>
  </si>
  <si>
    <t>17008965</t>
  </si>
  <si>
    <t>CEOIT_ER01A000_CEOIT-ER01A-201608_0000140642</t>
  </si>
  <si>
    <t>JVCDS1017FS1609290116</t>
  </si>
  <si>
    <t>FS1609290116</t>
  </si>
  <si>
    <t>PRC00317009974</t>
  </si>
  <si>
    <t>17009974</t>
  </si>
  <si>
    <t>JVEAEN,059,EAUP-17000328</t>
  </si>
  <si>
    <t>JVEAEN05917000325</t>
  </si>
  <si>
    <t>17000325</t>
  </si>
  <si>
    <t>PRC00317001088</t>
  </si>
  <si>
    <t>17001088</t>
  </si>
  <si>
    <t>PRC00317001282</t>
  </si>
  <si>
    <t>17001282</t>
  </si>
  <si>
    <t>PRC00317004874</t>
  </si>
  <si>
    <t>17004874</t>
  </si>
  <si>
    <t xml:space="preserve">From Period: </t>
  </si>
  <si>
    <t>FY 2017 - 01 July 2016 [CLOSED]</t>
  </si>
  <si>
    <t xml:space="preserve">To Period: </t>
  </si>
  <si>
    <t>7590</t>
  </si>
  <si>
    <t>M100</t>
  </si>
  <si>
    <t>SECURE County Pymt -  San Mateo County - Invoice #SM2016</t>
  </si>
  <si>
    <t>17000705</t>
  </si>
  <si>
    <t>San Mateo County SECURE Invoice #SM2016</t>
  </si>
  <si>
    <t>JVYE</t>
  </si>
  <si>
    <t>17000975</t>
  </si>
  <si>
    <t>Revenue: Owners</t>
  </si>
  <si>
    <t>Revenue: Partners</t>
  </si>
  <si>
    <t>SECURE Quarterly Budget Report</t>
  </si>
  <si>
    <t>FY 2016-17: First Quarter</t>
  </si>
  <si>
    <t>Jul-Sep 2016 Actuals</t>
  </si>
  <si>
    <t>Remaining Balance</t>
  </si>
  <si>
    <t>FY 2016-17 Projection</t>
  </si>
  <si>
    <t>Additional Per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</si>
</sst>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0.00;\(###,###,###,##0.00\)"/>
    <numFmt numFmtId="165" formatCode="_(&quot;$&quot;* #,##0_);_(&quot;$&quot;* \(#,##0\);_(&quot;$&quot;* &quot;-&quot;??_);_(@_)"/>
    <numFmt numFmtId="166" formatCode="_(* #,##0_);_(* \(#,##0\);_(* &quot;-&quot;??_);_(@_)"/>
    <numFmt numFmtId="167" formatCode="mm/dd/yy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Segoe UI"/>
      <family val="2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5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</font>
    <font>
      <b/>
      <i/>
      <sz val="14"/>
      <color theme="1"/>
      <name val="Calibri"/>
      <family val="2"/>
      <scheme val="minor"/>
    </font>
    <font>
      <i/>
      <sz val="14"/>
      <color rgb="FF0000FF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3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22" fillId="0" borderId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31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5" borderId="0" applyNumberFormat="0" applyBorder="0" applyAlignment="0" applyProtection="0"/>
    <xf numFmtId="0" fontId="33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37" borderId="12" applyNumberFormat="0" applyAlignment="0" applyProtection="0"/>
    <xf numFmtId="0" fontId="36" fillId="50" borderId="13" applyNumberFormat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38" borderId="12" applyNumberFormat="0" applyAlignment="0" applyProtection="0"/>
    <xf numFmtId="0" fontId="44" fillId="0" borderId="17" applyNumberFormat="0" applyFill="0" applyAlignment="0" applyProtection="0"/>
    <xf numFmtId="0" fontId="4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7" fillId="39" borderId="18" applyNumberFormat="0" applyFont="0" applyAlignment="0" applyProtection="0"/>
    <xf numFmtId="0" fontId="46" fillId="37" borderId="19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8" fillId="0" borderId="0" applyFont="0" applyFill="0" applyBorder="0" applyAlignment="0" applyProtection="0"/>
    <xf numFmtId="0" fontId="21" fillId="0" borderId="0"/>
    <xf numFmtId="0" fontId="22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1" fillId="0" borderId="10" xfId="0" applyFont="1" applyBorder="1"/>
    <xf numFmtId="164" fontId="1" fillId="0" borderId="10" xfId="0" applyNumberFormat="1" applyFont="1" applyBorder="1"/>
    <xf numFmtId="164" fontId="25" fillId="0" borderId="0" xfId="44" applyNumberFormat="1" applyFont="1" applyFill="1" applyBorder="1" applyAlignment="1"/>
    <xf numFmtId="0" fontId="27" fillId="0" borderId="0" xfId="0" applyFont="1" applyFill="1" applyAlignment="1"/>
    <xf numFmtId="0" fontId="0" fillId="0" borderId="0" xfId="0" applyFont="1" applyBorder="1" applyAlignment="1">
      <alignment horizontal="right"/>
    </xf>
    <xf numFmtId="0" fontId="28" fillId="0" borderId="11" xfId="0" applyFont="1" applyBorder="1" applyAlignment="1"/>
    <xf numFmtId="0" fontId="25" fillId="0" borderId="0" xfId="59" applyNumberFormat="1" applyFont="1" applyFill="1" applyBorder="1" applyAlignment="1"/>
    <xf numFmtId="0" fontId="0" fillId="0" borderId="0" xfId="0" applyAlignment="1"/>
    <xf numFmtId="0" fontId="0" fillId="0" borderId="0" xfId="0" applyFont="1"/>
    <xf numFmtId="0" fontId="20" fillId="0" borderId="0" xfId="59" applyNumberFormat="1" applyFont="1" applyFill="1" applyBorder="1" applyAlignment="1"/>
    <xf numFmtId="164" fontId="1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34" borderId="21" xfId="59" applyNumberFormat="1" applyFont="1" applyFill="1" applyBorder="1" applyAlignment="1"/>
    <xf numFmtId="0" fontId="29" fillId="33" borderId="21" xfId="0" applyFont="1" applyFill="1" applyBorder="1" applyAlignment="1">
      <alignment horizontal="left" indent="2"/>
    </xf>
    <xf numFmtId="0" fontId="28" fillId="0" borderId="11" xfId="0" applyFont="1" applyBorder="1" applyAlignment="1">
      <alignment horizontal="left"/>
    </xf>
    <xf numFmtId="0" fontId="29" fillId="0" borderId="23" xfId="0" applyFont="1" applyFill="1" applyBorder="1" applyAlignment="1">
      <alignment horizontal="left" indent="2"/>
    </xf>
    <xf numFmtId="0" fontId="29" fillId="56" borderId="21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/>
    </xf>
    <xf numFmtId="0" fontId="29" fillId="53" borderId="21" xfId="0" applyFont="1" applyFill="1" applyBorder="1" applyAlignment="1">
      <alignment horizontal="center" vertical="center"/>
    </xf>
    <xf numFmtId="0" fontId="28" fillId="0" borderId="23" xfId="0" applyFont="1" applyBorder="1" applyAlignment="1"/>
    <xf numFmtId="0" fontId="29" fillId="36" borderId="26" xfId="0" applyFont="1" applyFill="1" applyBorder="1" applyAlignment="1"/>
    <xf numFmtId="165" fontId="29" fillId="36" borderId="26" xfId="50" applyNumberFormat="1" applyFont="1" applyFill="1" applyBorder="1" applyAlignment="1"/>
    <xf numFmtId="165" fontId="29" fillId="33" borderId="21" xfId="50" applyNumberFormat="1" applyFont="1" applyFill="1" applyBorder="1" applyAlignment="1"/>
    <xf numFmtId="0" fontId="29" fillId="36" borderId="26" xfId="0" applyFont="1" applyFill="1" applyBorder="1"/>
    <xf numFmtId="165" fontId="29" fillId="36" borderId="26" xfId="50" applyNumberFormat="1" applyFont="1" applyFill="1" applyBorder="1"/>
    <xf numFmtId="165" fontId="26" fillId="55" borderId="21" xfId="9" applyNumberFormat="1" applyFont="1" applyFill="1" applyBorder="1" applyAlignment="1"/>
    <xf numFmtId="0" fontId="20" fillId="0" borderId="0" xfId="44" applyNumberFormat="1" applyFont="1" applyFill="1" applyBorder="1" applyAlignment="1"/>
    <xf numFmtId="0" fontId="25" fillId="0" borderId="0" xfId="44" applyNumberFormat="1" applyFont="1" applyFill="1" applyBorder="1" applyAlignment="1"/>
    <xf numFmtId="10" fontId="1" fillId="0" borderId="0" xfId="2" applyNumberFormat="1" applyFont="1" applyAlignment="1">
      <alignment horizontal="center"/>
    </xf>
    <xf numFmtId="9" fontId="1" fillId="0" borderId="0" xfId="2" applyFont="1" applyAlignment="1">
      <alignment horizontal="center"/>
    </xf>
    <xf numFmtId="165" fontId="25" fillId="0" borderId="0" xfId="50" applyNumberFormat="1" applyFont="1" applyFill="1" applyBorder="1" applyAlignment="1"/>
    <xf numFmtId="166" fontId="25" fillId="0" borderId="0" xfId="1" applyNumberFormat="1" applyFont="1" applyFill="1" applyBorder="1" applyAlignment="1"/>
    <xf numFmtId="0" fontId="20" fillId="0" borderId="0" xfId="44" applyNumberFormat="1" applyFont="1" applyFill="1" applyBorder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165" fontId="25" fillId="33" borderId="22" xfId="50" applyNumberFormat="1" applyFont="1" applyFill="1" applyBorder="1" applyAlignment="1"/>
    <xf numFmtId="9" fontId="1" fillId="0" borderId="0" xfId="0" applyNumberFormat="1" applyFont="1" applyAlignment="1">
      <alignment horizontal="center"/>
    </xf>
    <xf numFmtId="165" fontId="16" fillId="0" borderId="10" xfId="50" applyNumberFormat="1" applyFont="1" applyBorder="1"/>
    <xf numFmtId="0" fontId="16" fillId="0" borderId="0" xfId="0" applyFont="1" applyAlignment="1">
      <alignment horizontal="center"/>
    </xf>
    <xf numFmtId="0" fontId="20" fillId="34" borderId="21" xfId="44" applyNumberFormat="1" applyFont="1" applyFill="1" applyBorder="1" applyAlignment="1">
      <alignment horizontal="center"/>
    </xf>
    <xf numFmtId="0" fontId="20" fillId="52" borderId="21" xfId="44" applyNumberFormat="1" applyFont="1" applyFill="1" applyBorder="1" applyAlignment="1">
      <alignment horizontal="center" wrapText="1"/>
    </xf>
    <xf numFmtId="0" fontId="16" fillId="52" borderId="21" xfId="0" applyFont="1" applyFill="1" applyBorder="1" applyAlignment="1">
      <alignment horizontal="center" wrapText="1"/>
    </xf>
    <xf numFmtId="0" fontId="20" fillId="52" borderId="21" xfId="44" applyNumberFormat="1" applyFont="1" applyFill="1" applyBorder="1" applyAlignment="1">
      <alignment horizontal="center"/>
    </xf>
    <xf numFmtId="166" fontId="25" fillId="0" borderId="30" xfId="1" applyNumberFormat="1" applyFont="1" applyFill="1" applyBorder="1" applyAlignment="1"/>
    <xf numFmtId="166" fontId="25" fillId="0" borderId="11" xfId="1" applyNumberFormat="1" applyFont="1" applyFill="1" applyBorder="1" applyAlignment="1"/>
    <xf numFmtId="166" fontId="25" fillId="33" borderId="21" xfId="1" applyNumberFormat="1" applyFont="1" applyFill="1" applyBorder="1" applyAlignment="1"/>
    <xf numFmtId="0" fontId="1" fillId="0" borderId="30" xfId="0" applyFont="1" applyBorder="1"/>
    <xf numFmtId="9" fontId="25" fillId="54" borderId="24" xfId="2" applyFont="1" applyFill="1" applyBorder="1" applyAlignment="1">
      <alignment horizontal="center"/>
    </xf>
    <xf numFmtId="9" fontId="20" fillId="54" borderId="28" xfId="2" applyFont="1" applyFill="1" applyBorder="1" applyAlignment="1">
      <alignment horizontal="center"/>
    </xf>
    <xf numFmtId="0" fontId="1" fillId="0" borderId="24" xfId="0" applyFont="1" applyBorder="1"/>
    <xf numFmtId="9" fontId="25" fillId="0" borderId="30" xfId="2" applyFont="1" applyFill="1" applyBorder="1" applyAlignment="1">
      <alignment horizontal="center"/>
    </xf>
    <xf numFmtId="9" fontId="25" fillId="33" borderId="27" xfId="2" applyFont="1" applyFill="1" applyBorder="1" applyAlignment="1">
      <alignment horizontal="center"/>
    </xf>
    <xf numFmtId="9" fontId="1" fillId="54" borderId="24" xfId="0" applyNumberFormat="1" applyFont="1" applyFill="1" applyBorder="1" applyAlignment="1">
      <alignment horizontal="center"/>
    </xf>
    <xf numFmtId="166" fontId="25" fillId="0" borderId="24" xfId="1" applyNumberFormat="1" applyFont="1" applyFill="1" applyBorder="1" applyAlignment="1"/>
    <xf numFmtId="9" fontId="16" fillId="54" borderId="32" xfId="2" applyFont="1" applyFill="1" applyBorder="1" applyAlignment="1">
      <alignment horizontal="center"/>
    </xf>
    <xf numFmtId="166" fontId="25" fillId="0" borderId="29" xfId="1" applyNumberFormat="1" applyFont="1" applyFill="1" applyBorder="1" applyAlignment="1"/>
    <xf numFmtId="165" fontId="25" fillId="0" borderId="30" xfId="50" applyNumberFormat="1" applyFont="1" applyFill="1" applyBorder="1" applyAlignment="1"/>
    <xf numFmtId="165" fontId="25" fillId="33" borderId="27" xfId="50" applyNumberFormat="1" applyFont="1" applyFill="1" applyBorder="1" applyAlignment="1"/>
    <xf numFmtId="165" fontId="25" fillId="0" borderId="11" xfId="50" applyNumberFormat="1" applyFont="1" applyFill="1" applyBorder="1" applyAlignment="1"/>
    <xf numFmtId="165" fontId="25" fillId="33" borderId="21" xfId="50" applyNumberFormat="1" applyFont="1" applyFill="1" applyBorder="1" applyAlignment="1"/>
    <xf numFmtId="165" fontId="25" fillId="0" borderId="29" xfId="50" applyNumberFormat="1" applyFont="1" applyFill="1" applyBorder="1" applyAlignment="1"/>
    <xf numFmtId="165" fontId="16" fillId="0" borderId="29" xfId="50" applyNumberFormat="1" applyFont="1" applyBorder="1"/>
    <xf numFmtId="165" fontId="16" fillId="52" borderId="11" xfId="50" applyNumberFormat="1" applyFont="1" applyFill="1" applyBorder="1"/>
    <xf numFmtId="165" fontId="20" fillId="52" borderId="21" xfId="50" applyNumberFormat="1" applyFont="1" applyFill="1" applyBorder="1" applyAlignment="1"/>
    <xf numFmtId="0" fontId="16" fillId="52" borderId="11" xfId="0" applyFont="1" applyFill="1" applyBorder="1"/>
    <xf numFmtId="165" fontId="16" fillId="52" borderId="31" xfId="50" applyNumberFormat="1" applyFont="1" applyFill="1" applyBorder="1"/>
    <xf numFmtId="165" fontId="16" fillId="0" borderId="31" xfId="50" applyNumberFormat="1" applyFont="1" applyBorder="1"/>
    <xf numFmtId="165" fontId="16" fillId="0" borderId="31" xfId="50" applyNumberFormat="1" applyFont="1" applyFill="1" applyBorder="1"/>
    <xf numFmtId="0" fontId="16" fillId="52" borderId="23" xfId="0" applyFont="1" applyFill="1" applyBorder="1"/>
    <xf numFmtId="0" fontId="16" fillId="52" borderId="25" xfId="0" applyFont="1" applyFill="1" applyBorder="1"/>
    <xf numFmtId="165" fontId="1" fillId="52" borderId="11" xfId="0" applyNumberFormat="1" applyFont="1" applyFill="1" applyBorder="1"/>
    <xf numFmtId="0" fontId="20" fillId="55" borderId="21" xfId="44" applyNumberFormat="1" applyFont="1" applyFill="1" applyBorder="1" applyAlignment="1">
      <alignment horizontal="center" wrapText="1"/>
    </xf>
    <xf numFmtId="166" fontId="16" fillId="0" borderId="31" xfId="0" applyNumberFormat="1" applyFont="1" applyFill="1" applyBorder="1"/>
    <xf numFmtId="0" fontId="25" fillId="0" borderId="30" xfId="44" applyNumberFormat="1" applyFont="1" applyFill="1" applyBorder="1" applyAlignment="1"/>
    <xf numFmtId="0" fontId="1" fillId="0" borderId="29" xfId="0" applyFont="1" applyBorder="1"/>
    <xf numFmtId="0" fontId="25" fillId="0" borderId="24" xfId="44" applyNumberFormat="1" applyFont="1" applyFill="1" applyBorder="1" applyAlignment="1"/>
    <xf numFmtId="0" fontId="52" fillId="33" borderId="28" xfId="44" applyNumberFormat="1" applyFont="1" applyFill="1" applyBorder="1" applyAlignment="1"/>
    <xf numFmtId="0" fontId="16" fillId="0" borderId="32" xfId="0" applyFont="1" applyBorder="1"/>
    <xf numFmtId="0" fontId="25" fillId="0" borderId="0" xfId="169" applyNumberFormat="1" applyFont="1" applyFill="1" applyBorder="1" applyAlignment="1"/>
    <xf numFmtId="167" fontId="25" fillId="0" borderId="0" xfId="169" applyNumberFormat="1" applyFont="1" applyFill="1" applyBorder="1" applyAlignment="1"/>
    <xf numFmtId="164" fontId="25" fillId="0" borderId="0" xfId="169" applyNumberFormat="1" applyFont="1" applyFill="1" applyBorder="1" applyAlignment="1"/>
    <xf numFmtId="0" fontId="0" fillId="0" borderId="0" xfId="0"/>
    <xf numFmtId="0" fontId="1" fillId="0" borderId="0" xfId="0" applyFont="1"/>
    <xf numFmtId="0" fontId="52" fillId="0" borderId="28" xfId="44" applyNumberFormat="1" applyFont="1" applyFill="1" applyBorder="1" applyAlignment="1"/>
    <xf numFmtId="165" fontId="25" fillId="0" borderId="21" xfId="50" applyNumberFormat="1" applyFont="1" applyFill="1" applyBorder="1" applyAlignment="1"/>
    <xf numFmtId="165" fontId="25" fillId="0" borderId="27" xfId="50" applyNumberFormat="1" applyFont="1" applyFill="1" applyBorder="1" applyAlignment="1"/>
    <xf numFmtId="165" fontId="25" fillId="0" borderId="28" xfId="50" applyNumberFormat="1" applyFont="1" applyFill="1" applyBorder="1" applyAlignment="1"/>
    <xf numFmtId="0" fontId="54" fillId="0" borderId="0" xfId="0" applyNumberFormat="1" applyFont="1" applyAlignment="1">
      <alignment horizontal="right"/>
    </xf>
    <xf numFmtId="165" fontId="54" fillId="0" borderId="0" xfId="50" applyNumberFormat="1" applyFont="1" applyBorder="1" applyAlignment="1"/>
    <xf numFmtId="0" fontId="20" fillId="0" borderId="0" xfId="169" applyNumberFormat="1" applyFont="1" applyFill="1" applyBorder="1" applyAlignment="1"/>
    <xf numFmtId="166" fontId="25" fillId="0" borderId="21" xfId="1" applyNumberFormat="1" applyFont="1" applyFill="1" applyBorder="1" applyAlignment="1"/>
    <xf numFmtId="0" fontId="20" fillId="34" borderId="21" xfId="169" applyNumberFormat="1" applyFont="1" applyFill="1" applyBorder="1" applyAlignment="1">
      <alignment horizontal="left"/>
    </xf>
    <xf numFmtId="0" fontId="25" fillId="0" borderId="0" xfId="526" applyNumberFormat="1" applyFont="1" applyFill="1" applyBorder="1" applyAlignment="1">
      <alignment horizontal="left"/>
    </xf>
    <xf numFmtId="0" fontId="20" fillId="0" borderId="0" xfId="169" applyNumberFormat="1" applyFont="1" applyFill="1" applyBorder="1" applyAlignment="1">
      <alignment horizontal="right"/>
    </xf>
    <xf numFmtId="0" fontId="25" fillId="0" borderId="0" xfId="896" applyNumberFormat="1" applyFont="1" applyFill="1" applyBorder="1" applyAlignment="1">
      <alignment horizontal="left"/>
    </xf>
    <xf numFmtId="0" fontId="25" fillId="0" borderId="0" xfId="896" applyNumberFormat="1" applyFont="1" applyFill="1" applyBorder="1" applyAlignment="1"/>
    <xf numFmtId="167" fontId="25" fillId="0" borderId="0" xfId="526" applyNumberFormat="1" applyFont="1" applyFill="1" applyBorder="1" applyAlignment="1"/>
    <xf numFmtId="167" fontId="25" fillId="0" borderId="0" xfId="896" applyNumberFormat="1" applyFont="1" applyFill="1" applyBorder="1" applyAlignment="1"/>
    <xf numFmtId="164" fontId="25" fillId="0" borderId="0" xfId="526" applyNumberFormat="1" applyFont="1" applyFill="1" applyBorder="1" applyAlignment="1"/>
    <xf numFmtId="164" fontId="25" fillId="0" borderId="0" xfId="896" applyNumberFormat="1" applyFont="1" applyFill="1" applyBorder="1" applyAlignment="1"/>
    <xf numFmtId="0" fontId="20" fillId="0" borderId="0" xfId="896" applyNumberFormat="1" applyFont="1" applyFill="1" applyBorder="1" applyAlignment="1"/>
    <xf numFmtId="0" fontId="25" fillId="0" borderId="0" xfId="169" applyNumberFormat="1" applyFont="1" applyFill="1" applyBorder="1" applyAlignment="1">
      <alignment horizontal="left"/>
    </xf>
    <xf numFmtId="0" fontId="20" fillId="34" borderId="21" xfId="169" applyNumberFormat="1" applyFont="1" applyFill="1" applyBorder="1" applyAlignment="1"/>
    <xf numFmtId="0" fontId="25" fillId="0" borderId="0" xfId="526" applyNumberFormat="1" applyFont="1" applyFill="1" applyBorder="1" applyAlignment="1"/>
    <xf numFmtId="167" fontId="25" fillId="0" borderId="0" xfId="44" applyNumberFormat="1" applyFont="1" applyFill="1" applyBorder="1" applyAlignment="1"/>
    <xf numFmtId="0" fontId="51" fillId="0" borderId="24" xfId="0" applyFont="1" applyBorder="1" applyAlignment="1"/>
    <xf numFmtId="165" fontId="20" fillId="33" borderId="21" xfId="50" applyNumberFormat="1" applyFont="1" applyFill="1" applyBorder="1" applyAlignment="1"/>
    <xf numFmtId="165" fontId="28" fillId="0" borderId="23" xfId="50" applyNumberFormat="1" applyFont="1" applyBorder="1" applyAlignment="1"/>
    <xf numFmtId="165" fontId="30" fillId="0" borderId="11" xfId="50" applyNumberFormat="1" applyFont="1" applyBorder="1"/>
    <xf numFmtId="165" fontId="26" fillId="33" borderId="21" xfId="50" applyNumberFormat="1" applyFont="1" applyFill="1" applyBorder="1"/>
    <xf numFmtId="165" fontId="28" fillId="0" borderId="11" xfId="50" applyNumberFormat="1" applyFont="1" applyBorder="1"/>
    <xf numFmtId="165" fontId="28" fillId="0" borderId="25" xfId="50" applyNumberFormat="1" applyFont="1" applyBorder="1"/>
    <xf numFmtId="165" fontId="26" fillId="0" borderId="23" xfId="50" applyNumberFormat="1" applyFont="1" applyFill="1" applyBorder="1"/>
    <xf numFmtId="165" fontId="28" fillId="0" borderId="11" xfId="50" applyNumberFormat="1" applyFont="1" applyBorder="1" applyAlignment="1"/>
    <xf numFmtId="165" fontId="28" fillId="0" borderId="11" xfId="0" applyNumberFormat="1" applyFont="1" applyBorder="1" applyAlignment="1"/>
    <xf numFmtId="0" fontId="26" fillId="55" borderId="21" xfId="9" applyFont="1" applyFill="1" applyBorder="1" applyAlignment="1">
      <alignment wrapText="1"/>
    </xf>
    <xf numFmtId="0" fontId="26" fillId="56" borderId="21" xfId="0" applyFont="1" applyFill="1" applyBorder="1" applyAlignment="1">
      <alignment horizontal="center" wrapText="1"/>
    </xf>
    <xf numFmtId="0" fontId="26" fillId="53" borderId="21" xfId="0" applyFont="1" applyFill="1" applyBorder="1" applyAlignment="1">
      <alignment horizontal="center" wrapText="1"/>
    </xf>
    <xf numFmtId="165" fontId="55" fillId="0" borderId="11" xfId="50" applyNumberFormat="1" applyFont="1" applyBorder="1"/>
    <xf numFmtId="165" fontId="55" fillId="0" borderId="25" xfId="50" applyNumberFormat="1" applyFont="1" applyBorder="1"/>
    <xf numFmtId="165" fontId="55" fillId="0" borderId="11" xfId="50" applyNumberFormat="1" applyFont="1" applyBorder="1" applyAlignment="1"/>
    <xf numFmtId="0" fontId="20" fillId="55" borderId="27" xfId="44" applyNumberFormat="1" applyFont="1" applyFill="1" applyBorder="1" applyAlignment="1">
      <alignment horizontal="center" wrapText="1"/>
    </xf>
    <xf numFmtId="0" fontId="20" fillId="55" borderId="28" xfId="44" applyNumberFormat="1" applyFont="1" applyFill="1" applyBorder="1" applyAlignment="1">
      <alignment horizontal="center" wrapText="1"/>
    </xf>
    <xf numFmtId="0" fontId="20" fillId="52" borderId="27" xfId="44" applyNumberFormat="1" applyFont="1" applyFill="1" applyBorder="1" applyAlignment="1">
      <alignment horizontal="center" wrapText="1"/>
    </xf>
    <xf numFmtId="0" fontId="20" fillId="52" borderId="28" xfId="44" applyNumberFormat="1" applyFont="1" applyFill="1" applyBorder="1" applyAlignment="1">
      <alignment horizontal="center" wrapText="1"/>
    </xf>
  </cellXfs>
  <cellStyles count="898">
    <cellStyle name="20% - Accent1" xfId="21" builtinId="30" customBuiltin="1"/>
    <cellStyle name="20% - Accent1 2" xfId="66"/>
    <cellStyle name="20% - Accent1 3" xfId="330"/>
    <cellStyle name="20% - Accent1 3 2" xfId="708"/>
    <cellStyle name="20% - Accent1 4" xfId="597"/>
    <cellStyle name="20% - Accent2" xfId="25" builtinId="34" customBuiltin="1"/>
    <cellStyle name="20% - Accent2 2" xfId="67"/>
    <cellStyle name="20% - Accent2 3" xfId="332"/>
    <cellStyle name="20% - Accent2 3 2" xfId="710"/>
    <cellStyle name="20% - Accent2 4" xfId="599"/>
    <cellStyle name="20% - Accent3" xfId="29" builtinId="38" customBuiltin="1"/>
    <cellStyle name="20% - Accent3 2" xfId="68"/>
    <cellStyle name="20% - Accent3 3" xfId="334"/>
    <cellStyle name="20% - Accent3 3 2" xfId="712"/>
    <cellStyle name="20% - Accent3 4" xfId="601"/>
    <cellStyle name="20% - Accent4" xfId="33" builtinId="42" customBuiltin="1"/>
    <cellStyle name="20% - Accent4 2" xfId="69"/>
    <cellStyle name="20% - Accent4 3" xfId="336"/>
    <cellStyle name="20% - Accent4 3 2" xfId="714"/>
    <cellStyle name="20% - Accent4 4" xfId="603"/>
    <cellStyle name="20% - Accent5" xfId="37" builtinId="46" customBuiltin="1"/>
    <cellStyle name="20% - Accent5 2" xfId="70"/>
    <cellStyle name="20% - Accent5 3" xfId="338"/>
    <cellStyle name="20% - Accent5 3 2" xfId="716"/>
    <cellStyle name="20% - Accent5 4" xfId="605"/>
    <cellStyle name="20% - Accent6" xfId="41" builtinId="50" customBuiltin="1"/>
    <cellStyle name="20% - Accent6 2" xfId="71"/>
    <cellStyle name="20% - Accent6 3" xfId="340"/>
    <cellStyle name="20% - Accent6 3 2" xfId="718"/>
    <cellStyle name="20% - Accent6 4" xfId="607"/>
    <cellStyle name="40% - Accent1" xfId="22" builtinId="31" customBuiltin="1"/>
    <cellStyle name="40% - Accent1 2" xfId="72"/>
    <cellStyle name="40% - Accent1 3" xfId="331"/>
    <cellStyle name="40% - Accent1 3 2" xfId="709"/>
    <cellStyle name="40% - Accent1 4" xfId="598"/>
    <cellStyle name="40% - Accent2" xfId="26" builtinId="35" customBuiltin="1"/>
    <cellStyle name="40% - Accent2 2" xfId="73"/>
    <cellStyle name="40% - Accent2 3" xfId="333"/>
    <cellStyle name="40% - Accent2 3 2" xfId="711"/>
    <cellStyle name="40% - Accent2 4" xfId="600"/>
    <cellStyle name="40% - Accent3" xfId="30" builtinId="39" customBuiltin="1"/>
    <cellStyle name="40% - Accent3 2" xfId="74"/>
    <cellStyle name="40% - Accent3 3" xfId="335"/>
    <cellStyle name="40% - Accent3 3 2" xfId="713"/>
    <cellStyle name="40% - Accent3 4" xfId="602"/>
    <cellStyle name="40% - Accent4" xfId="34" builtinId="43" customBuiltin="1"/>
    <cellStyle name="40% - Accent4 2" xfId="75"/>
    <cellStyle name="40% - Accent4 3" xfId="337"/>
    <cellStyle name="40% - Accent4 3 2" xfId="715"/>
    <cellStyle name="40% - Accent4 4" xfId="604"/>
    <cellStyle name="40% - Accent5" xfId="38" builtinId="47" customBuiltin="1"/>
    <cellStyle name="40% - Accent5 2" xfId="76"/>
    <cellStyle name="40% - Accent5 3" xfId="339"/>
    <cellStyle name="40% - Accent5 3 2" xfId="717"/>
    <cellStyle name="40% - Accent5 4" xfId="606"/>
    <cellStyle name="40% - Accent6" xfId="42" builtinId="51" customBuiltin="1"/>
    <cellStyle name="40% - Accent6 2" xfId="77"/>
    <cellStyle name="40% - Accent6 3" xfId="341"/>
    <cellStyle name="40% - Accent6 3 2" xfId="719"/>
    <cellStyle name="40% - Accent6 4" xfId="608"/>
    <cellStyle name="60% - Accent1" xfId="23" builtinId="32" customBuiltin="1"/>
    <cellStyle name="60% - Accent1 2" xfId="78"/>
    <cellStyle name="60% - Accent2" xfId="27" builtinId="36" customBuiltin="1"/>
    <cellStyle name="60% - Accent2 2" xfId="79"/>
    <cellStyle name="60% - Accent3" xfId="31" builtinId="40" customBuiltin="1"/>
    <cellStyle name="60% - Accent3 2" xfId="80"/>
    <cellStyle name="60% - Accent4" xfId="35" builtinId="44" customBuiltin="1"/>
    <cellStyle name="60% - Accent4 2" xfId="81"/>
    <cellStyle name="60% - Accent5" xfId="39" builtinId="48" customBuiltin="1"/>
    <cellStyle name="60% - Accent5 2" xfId="82"/>
    <cellStyle name="60% - Accent6" xfId="43" builtinId="52" customBuiltin="1"/>
    <cellStyle name="60% - Accent6 2" xfId="83"/>
    <cellStyle name="Accent1" xfId="20" builtinId="29" customBuiltin="1"/>
    <cellStyle name="Accent1 2" xfId="84"/>
    <cellStyle name="Accent2" xfId="24" builtinId="33" customBuiltin="1"/>
    <cellStyle name="Accent2 2" xfId="85"/>
    <cellStyle name="Accent3" xfId="28" builtinId="37" customBuiltin="1"/>
    <cellStyle name="Accent3 2" xfId="86"/>
    <cellStyle name="Accent4" xfId="32" builtinId="41" customBuiltin="1"/>
    <cellStyle name="Accent4 2" xfId="87"/>
    <cellStyle name="Accent5" xfId="36" builtinId="45" customBuiltin="1"/>
    <cellStyle name="Accent5 2" xfId="88"/>
    <cellStyle name="Accent6" xfId="40" builtinId="49" customBuiltin="1"/>
    <cellStyle name="Accent6 2" xfId="89"/>
    <cellStyle name="Bad" xfId="9" builtinId="27" customBuiltin="1"/>
    <cellStyle name="Bad 2" xfId="90"/>
    <cellStyle name="Calculation" xfId="13" builtinId="22" customBuiltin="1"/>
    <cellStyle name="Calculation 2" xfId="91"/>
    <cellStyle name="Check Cell" xfId="15" builtinId="23" customBuiltin="1"/>
    <cellStyle name="Check Cell 2" xfId="92"/>
    <cellStyle name="Comma" xfId="1" builtinId="3"/>
    <cellStyle name="Comma 10" xfId="214"/>
    <cellStyle name="Comma 10 2" xfId="414"/>
    <cellStyle name="Comma 10 2 2" xfId="790"/>
    <cellStyle name="Comma 10 3" xfId="610"/>
    <cellStyle name="Comma 11" xfId="343"/>
    <cellStyle name="Comma 12" xfId="212"/>
    <cellStyle name="Comma 2" xfId="49"/>
    <cellStyle name="Comma 2 2" xfId="60"/>
    <cellStyle name="Comma 2 2 2" xfId="179"/>
    <cellStyle name="Comma 2 2 2 2" xfId="281"/>
    <cellStyle name="Comma 2 2 2 2 2" xfId="476"/>
    <cellStyle name="Comma 2 2 2 2 2 2" xfId="846"/>
    <cellStyle name="Comma 2 2 2 2 3" xfId="666"/>
    <cellStyle name="Comma 2 2 2 3" xfId="365"/>
    <cellStyle name="Comma 2 2 2 3 2" xfId="741"/>
    <cellStyle name="Comma 2 2 2 4" xfId="549"/>
    <cellStyle name="Comma 2 2 3" xfId="229"/>
    <cellStyle name="Comma 2 2 3 2" xfId="425"/>
    <cellStyle name="Comma 2 2 3 2 2" xfId="798"/>
    <cellStyle name="Comma 2 2 3 3" xfId="618"/>
    <cellStyle name="Comma 2 2 4" xfId="351"/>
    <cellStyle name="Comma 2 2 4 2" xfId="727"/>
    <cellStyle name="Comma 2 2 5" xfId="535"/>
    <cellStyle name="Comma 2 3" xfId="64"/>
    <cellStyle name="Comma 2 3 2" xfId="175"/>
    <cellStyle name="Comma 2 3 2 2" xfId="473"/>
    <cellStyle name="Comma 2 3 2 2 2" xfId="843"/>
    <cellStyle name="Comma 2 3 2 3" xfId="663"/>
    <cellStyle name="Comma 2 3 3" xfId="233"/>
    <cellStyle name="Comma 2 3 4" xfId="362"/>
    <cellStyle name="Comma 2 3 4 2" xfId="738"/>
    <cellStyle name="Comma 2 3 5" xfId="546"/>
    <cellStyle name="Comma 2 4" xfId="190"/>
    <cellStyle name="Comma 2 4 2" xfId="291"/>
    <cellStyle name="Comma 2 4 2 2" xfId="485"/>
    <cellStyle name="Comma 2 4 2 2 2" xfId="855"/>
    <cellStyle name="Comma 2 4 2 3" xfId="675"/>
    <cellStyle name="Comma 2 4 3" xfId="382"/>
    <cellStyle name="Comma 2 4 3 2" xfId="758"/>
    <cellStyle name="Comma 2 4 4" xfId="566"/>
    <cellStyle name="Comma 2 5" xfId="220"/>
    <cellStyle name="Comma 2 6" xfId="348"/>
    <cellStyle name="Comma 2 6 2" xfId="724"/>
    <cellStyle name="Comma 2 7" xfId="532"/>
    <cellStyle name="Comma 3" xfId="93"/>
    <cellStyle name="Comma 3 2" xfId="94"/>
    <cellStyle name="Comma 3 3" xfId="138"/>
    <cellStyle name="Comma 4" xfId="95"/>
    <cellStyle name="Comma 4 2" xfId="178"/>
    <cellStyle name="Comma 4 3" xfId="191"/>
    <cellStyle name="Comma 4 3 2" xfId="292"/>
    <cellStyle name="Comma 4 3 2 2" xfId="486"/>
    <cellStyle name="Comma 4 3 2 2 2" xfId="856"/>
    <cellStyle name="Comma 4 3 2 3" xfId="676"/>
    <cellStyle name="Comma 4 3 3" xfId="383"/>
    <cellStyle name="Comma 4 3 3 2" xfId="759"/>
    <cellStyle name="Comma 4 3 4" xfId="567"/>
    <cellStyle name="Comma 4 4" xfId="163"/>
    <cellStyle name="Comma 4 5" xfId="235"/>
    <cellStyle name="Comma 4 5 2" xfId="428"/>
    <cellStyle name="Comma 4 5 2 2" xfId="800"/>
    <cellStyle name="Comma 4 5 3" xfId="620"/>
    <cellStyle name="Comma 5" xfId="96"/>
    <cellStyle name="Comma 5 2" xfId="192"/>
    <cellStyle name="Comma 5 2 2" xfId="293"/>
    <cellStyle name="Comma 5 2 2 2" xfId="487"/>
    <cellStyle name="Comma 5 2 2 2 2" xfId="857"/>
    <cellStyle name="Comma 5 2 2 3" xfId="677"/>
    <cellStyle name="Comma 5 2 3" xfId="384"/>
    <cellStyle name="Comma 5 2 3 2" xfId="760"/>
    <cellStyle name="Comma 5 2 4" xfId="568"/>
    <cellStyle name="Comma 5 3" xfId="170"/>
    <cellStyle name="Comma 5 4" xfId="236"/>
    <cellStyle name="Comma 5 4 2" xfId="429"/>
    <cellStyle name="Comma 5 4 2 2" xfId="801"/>
    <cellStyle name="Comma 5 4 3" xfId="621"/>
    <cellStyle name="Comma 6" xfId="97"/>
    <cellStyle name="Comma 6 2" xfId="193"/>
    <cellStyle name="Comma 6 2 2" xfId="294"/>
    <cellStyle name="Comma 6 2 2 2" xfId="488"/>
    <cellStyle name="Comma 6 2 2 2 2" xfId="858"/>
    <cellStyle name="Comma 6 2 2 3" xfId="678"/>
    <cellStyle name="Comma 6 2 3" xfId="385"/>
    <cellStyle name="Comma 6 2 3 2" xfId="761"/>
    <cellStyle name="Comma 6 2 4" xfId="569"/>
    <cellStyle name="Comma 6 3" xfId="168"/>
    <cellStyle name="Comma 6 4" xfId="237"/>
    <cellStyle name="Comma 6 4 2" xfId="430"/>
    <cellStyle name="Comma 6 4 2 2" xfId="802"/>
    <cellStyle name="Comma 6 4 3" xfId="622"/>
    <cellStyle name="Comma 7" xfId="98"/>
    <cellStyle name="Comma 8" xfId="99"/>
    <cellStyle name="Comma 8 2" xfId="238"/>
    <cellStyle name="Comma 8 2 2" xfId="431"/>
    <cellStyle name="Comma 8 2 2 2" xfId="803"/>
    <cellStyle name="Comma 8 2 3" xfId="623"/>
    <cellStyle name="Comma 8 3" xfId="379"/>
    <cellStyle name="Comma 8 3 2" xfId="755"/>
    <cellStyle name="Comma 8 4" xfId="563"/>
    <cellStyle name="Comma 9" xfId="135"/>
    <cellStyle name="Comma 9 2" xfId="443"/>
    <cellStyle name="Comma 9 3" xfId="250"/>
    <cellStyle name="Currency" xfId="50" builtinId="4"/>
    <cellStyle name="Currency 2" xfId="45"/>
    <cellStyle name="Currency 2 2" xfId="55"/>
    <cellStyle name="Currency 2 3" xfId="194"/>
    <cellStyle name="Currency 2 4" xfId="217"/>
    <cellStyle name="Currency 3" xfId="100"/>
    <cellStyle name="Currency 3 2" xfId="239"/>
    <cellStyle name="Currency 3 2 2" xfId="432"/>
    <cellStyle name="Currency 3 2 2 2" xfId="804"/>
    <cellStyle name="Currency 3 2 3" xfId="624"/>
    <cellStyle name="Currency 3 3" xfId="386"/>
    <cellStyle name="Currency 3 3 2" xfId="762"/>
    <cellStyle name="Currency 3 4" xfId="570"/>
    <cellStyle name="Currency 4" xfId="101"/>
    <cellStyle name="Currency 5" xfId="102"/>
    <cellStyle name="Currency 5 2" xfId="240"/>
    <cellStyle name="Currency 5 2 2" xfId="433"/>
    <cellStyle name="Currency 5 2 2 2" xfId="805"/>
    <cellStyle name="Currency 5 2 3" xfId="625"/>
    <cellStyle name="Currency 5 3" xfId="393"/>
    <cellStyle name="Currency 5 3 2" xfId="769"/>
    <cellStyle name="Currency 5 4" xfId="577"/>
    <cellStyle name="Currency 6" xfId="221"/>
    <cellStyle name="Currency 6 2" xfId="417"/>
    <cellStyle name="Currency 6 2 2" xfId="793"/>
    <cellStyle name="Currency 6 3" xfId="613"/>
    <cellStyle name="Explanatory Text" xfId="18" builtinId="53" customBuiltin="1"/>
    <cellStyle name="Explanatory Text 2" xfId="103"/>
    <cellStyle name="Good" xfId="8" builtinId="26" customBuiltin="1"/>
    <cellStyle name="Good 2" xfId="104"/>
    <cellStyle name="Heading 1" xfId="4" builtinId="16" customBuiltin="1"/>
    <cellStyle name="Heading 1 2" xfId="105"/>
    <cellStyle name="Heading 2" xfId="5" builtinId="17" customBuiltin="1"/>
    <cellStyle name="Heading 2 2" xfId="106"/>
    <cellStyle name="Heading 3" xfId="6" builtinId="18" customBuiltin="1"/>
    <cellStyle name="Heading 3 2" xfId="107"/>
    <cellStyle name="Heading 4" xfId="7" builtinId="19" customBuiltin="1"/>
    <cellStyle name="Heading 4 2" xfId="108"/>
    <cellStyle name="Input" xfId="11" builtinId="20" customBuiltin="1"/>
    <cellStyle name="Input 2" xfId="109"/>
    <cellStyle name="Linked Cell" xfId="14" builtinId="24" customBuiltin="1"/>
    <cellStyle name="Linked Cell 2" xfId="110"/>
    <cellStyle name="Neutral" xfId="10" builtinId="28" customBuiltin="1"/>
    <cellStyle name="Neutral 2" xfId="111"/>
    <cellStyle name="Normal" xfId="0" builtinId="0"/>
    <cellStyle name="Normal 10" xfId="112"/>
    <cellStyle name="Normal 10 2" xfId="195"/>
    <cellStyle name="Normal 10 2 2" xfId="295"/>
    <cellStyle name="Normal 10 2 2 2" xfId="489"/>
    <cellStyle name="Normal 10 2 2 2 2" xfId="859"/>
    <cellStyle name="Normal 10 2 2 3" xfId="679"/>
    <cellStyle name="Normal 10 2 3" xfId="387"/>
    <cellStyle name="Normal 10 2 3 2" xfId="763"/>
    <cellStyle name="Normal 10 2 4" xfId="571"/>
    <cellStyle name="Normal 10 3" xfId="169"/>
    <cellStyle name="Normal 10 4" xfId="241"/>
    <cellStyle name="Normal 10 4 2" xfId="434"/>
    <cellStyle name="Normal 10 4 2 2" xfId="806"/>
    <cellStyle name="Normal 10 4 3" xfId="626"/>
    <cellStyle name="Normal 11" xfId="113"/>
    <cellStyle name="Normal 11 2" xfId="196"/>
    <cellStyle name="Normal 11 2 2" xfId="296"/>
    <cellStyle name="Normal 11 2 2 2" xfId="490"/>
    <cellStyle name="Normal 11 2 2 2 2" xfId="860"/>
    <cellStyle name="Normal 11 2 2 3" xfId="680"/>
    <cellStyle name="Normal 11 2 3" xfId="388"/>
    <cellStyle name="Normal 11 2 3 2" xfId="764"/>
    <cellStyle name="Normal 11 2 4" xfId="572"/>
    <cellStyle name="Normal 11 3" xfId="242"/>
    <cellStyle name="Normal 11 3 2" xfId="435"/>
    <cellStyle name="Normal 11 3 2 2" xfId="807"/>
    <cellStyle name="Normal 11 3 3" xfId="627"/>
    <cellStyle name="Normal 11 4" xfId="372"/>
    <cellStyle name="Normal 11 4 2" xfId="748"/>
    <cellStyle name="Normal 11 5" xfId="556"/>
    <cellStyle name="Normal 12" xfId="114"/>
    <cellStyle name="Normal 12 2" xfId="197"/>
    <cellStyle name="Normal 12 2 2" xfId="297"/>
    <cellStyle name="Normal 12 2 2 2" xfId="491"/>
    <cellStyle name="Normal 12 2 2 2 2" xfId="861"/>
    <cellStyle name="Normal 12 2 2 3" xfId="681"/>
    <cellStyle name="Normal 12 2 3" xfId="389"/>
    <cellStyle name="Normal 12 2 3 2" xfId="765"/>
    <cellStyle name="Normal 12 2 4" xfId="573"/>
    <cellStyle name="Normal 12 3" xfId="243"/>
    <cellStyle name="Normal 12 3 2" xfId="436"/>
    <cellStyle name="Normal 12 3 2 2" xfId="808"/>
    <cellStyle name="Normal 12 3 3" xfId="628"/>
    <cellStyle name="Normal 12 4" xfId="373"/>
    <cellStyle name="Normal 12 4 2" xfId="749"/>
    <cellStyle name="Normal 12 5" xfId="557"/>
    <cellStyle name="Normal 13" xfId="115"/>
    <cellStyle name="Normal 13 2" xfId="189"/>
    <cellStyle name="Normal 13 2 2" xfId="290"/>
    <cellStyle name="Normal 13 2 2 2" xfId="484"/>
    <cellStyle name="Normal 13 2 2 2 2" xfId="854"/>
    <cellStyle name="Normal 13 2 2 3" xfId="674"/>
    <cellStyle name="Normal 13 2 3" xfId="381"/>
    <cellStyle name="Normal 13 2 3 2" xfId="757"/>
    <cellStyle name="Normal 13 2 4" xfId="565"/>
    <cellStyle name="Normal 13 3" xfId="244"/>
    <cellStyle name="Normal 13 3 2" xfId="437"/>
    <cellStyle name="Normal 13 3 2 2" xfId="809"/>
    <cellStyle name="Normal 13 3 3" xfId="629"/>
    <cellStyle name="Normal 13 4" xfId="374"/>
    <cellStyle name="Normal 13 4 2" xfId="750"/>
    <cellStyle name="Normal 13 5" xfId="116"/>
    <cellStyle name="Normal 13 5 2" xfId="245"/>
    <cellStyle name="Normal 13 5 2 2" xfId="438"/>
    <cellStyle name="Normal 13 5 2 2 2" xfId="810"/>
    <cellStyle name="Normal 13 5 2 3" xfId="630"/>
    <cellStyle name="Normal 13 5 3" xfId="394"/>
    <cellStyle name="Normal 13 5 3 2" xfId="770"/>
    <cellStyle name="Normal 13 5 4" xfId="578"/>
    <cellStyle name="Normal 13 6" xfId="558"/>
    <cellStyle name="Normal 14" xfId="117"/>
    <cellStyle name="Normal 14 2" xfId="118"/>
    <cellStyle name="Normal 14 3" xfId="143"/>
    <cellStyle name="Normal 14 3 2" xfId="198"/>
    <cellStyle name="Normal 14 3 3" xfId="254"/>
    <cellStyle name="Normal 14 3 3 2" xfId="447"/>
    <cellStyle name="Normal 14 3 3 2 2" xfId="818"/>
    <cellStyle name="Normal 14 3 3 3" xfId="638"/>
    <cellStyle name="Normal 14 4" xfId="375"/>
    <cellStyle name="Normal 14 4 2" xfId="751"/>
    <cellStyle name="Normal 14 5" xfId="559"/>
    <cellStyle name="Normal 15" xfId="119"/>
    <cellStyle name="Normal 15 2" xfId="188"/>
    <cellStyle name="Normal 15 2 2" xfId="289"/>
    <cellStyle name="Normal 15 2 2 2" xfId="483"/>
    <cellStyle name="Normal 15 2 2 2 2" xfId="853"/>
    <cellStyle name="Normal 15 2 2 3" xfId="673"/>
    <cellStyle name="Normal 15 2 3" xfId="378"/>
    <cellStyle name="Normal 15 2 3 2" xfId="754"/>
    <cellStyle name="Normal 15 2 4" xfId="562"/>
    <cellStyle name="Normal 15 3" xfId="246"/>
    <cellStyle name="Normal 15 3 2" xfId="439"/>
    <cellStyle name="Normal 15 3 2 2" xfId="811"/>
    <cellStyle name="Normal 15 3 3" xfId="631"/>
    <cellStyle name="Normal 15 4" xfId="376"/>
    <cellStyle name="Normal 15 4 2" xfId="752"/>
    <cellStyle name="Normal 15 5" xfId="560"/>
    <cellStyle name="Normal 16" xfId="144"/>
    <cellStyle name="Normal 16 2" xfId="255"/>
    <cellStyle name="Normal 16 2 2" xfId="448"/>
    <cellStyle name="Normal 16 2 2 2" xfId="819"/>
    <cellStyle name="Normal 16 2 3" xfId="639"/>
    <cellStyle name="Normal 16 3" xfId="377"/>
    <cellStyle name="Normal 16 3 2" xfId="753"/>
    <cellStyle name="Normal 16 4" xfId="561"/>
    <cellStyle name="Normal 17" xfId="145"/>
    <cellStyle name="Normal 17 2" xfId="256"/>
    <cellStyle name="Normal 17 2 2" xfId="449"/>
    <cellStyle name="Normal 17 2 2 2" xfId="820"/>
    <cellStyle name="Normal 17 2 3" xfId="640"/>
    <cellStyle name="Normal 17 3" xfId="395"/>
    <cellStyle name="Normal 17 3 2" xfId="771"/>
    <cellStyle name="Normal 17 4" xfId="579"/>
    <cellStyle name="Normal 18" xfId="146"/>
    <cellStyle name="Normal 18 2" xfId="257"/>
    <cellStyle name="Normal 18 2 2" xfId="450"/>
    <cellStyle name="Normal 18 2 2 2" xfId="821"/>
    <cellStyle name="Normal 18 2 3" xfId="641"/>
    <cellStyle name="Normal 18 3" xfId="396"/>
    <cellStyle name="Normal 18 3 2" xfId="772"/>
    <cellStyle name="Normal 18 4" xfId="580"/>
    <cellStyle name="Normal 19" xfId="147"/>
    <cellStyle name="Normal 19 2" xfId="258"/>
    <cellStyle name="Normal 19 2 2" xfId="451"/>
    <cellStyle name="Normal 19 2 2 2" xfId="822"/>
    <cellStyle name="Normal 19 2 3" xfId="642"/>
    <cellStyle name="Normal 19 3" xfId="397"/>
    <cellStyle name="Normal 19 3 2" xfId="773"/>
    <cellStyle name="Normal 19 4" xfId="581"/>
    <cellStyle name="Normal 2" xfId="44"/>
    <cellStyle name="Normal 2 10" xfId="306"/>
    <cellStyle name="Normal 2 10 2" xfId="498"/>
    <cellStyle name="Normal 2 11" xfId="310"/>
    <cellStyle name="Normal 2 11 2" xfId="502"/>
    <cellStyle name="Normal 2 12" xfId="314"/>
    <cellStyle name="Normal 2 12 2" xfId="506"/>
    <cellStyle name="Normal 2 13" xfId="325"/>
    <cellStyle name="Normal 2 13 2" xfId="521"/>
    <cellStyle name="Normal 2 14" xfId="523"/>
    <cellStyle name="Normal 2 14 2" xfId="526"/>
    <cellStyle name="Normal 2 15" xfId="893"/>
    <cellStyle name="Normal 2 16" xfId="896"/>
    <cellStyle name="Normal 2 2" xfId="46"/>
    <cellStyle name="Normal 2 2 2" xfId="59"/>
    <cellStyle name="Normal 2 2 2 2" xfId="164"/>
    <cellStyle name="Normal 2 2 2 3" xfId="228"/>
    <cellStyle name="Normal 2 2 2 3 2" xfId="424"/>
    <cellStyle name="Normal 2 2 3" xfId="62"/>
    <cellStyle name="Normal 2 2 3 2" xfId="199"/>
    <cellStyle name="Normal 2 2 3 3" xfId="231"/>
    <cellStyle name="Normal 2 3" xfId="63"/>
    <cellStyle name="Normal 2 3 2" xfId="139"/>
    <cellStyle name="Normal 2 3 3" xfId="232"/>
    <cellStyle name="Normal 2 4" xfId="142"/>
    <cellStyle name="Normal 2 5" xfId="155"/>
    <cellStyle name="Normal 2 5 2" xfId="186"/>
    <cellStyle name="Normal 2 5 3" xfId="266"/>
    <cellStyle name="Normal 2 5 3 2" xfId="459"/>
    <cellStyle name="Normal 2 6" xfId="187"/>
    <cellStyle name="Normal 2 6 2" xfId="288"/>
    <cellStyle name="Normal 2 7" xfId="207"/>
    <cellStyle name="Normal 2 7 2" xfId="299"/>
    <cellStyle name="Normal 2 8" xfId="208"/>
    <cellStyle name="Normal 2 8 2" xfId="300"/>
    <cellStyle name="Normal 2 9" xfId="209"/>
    <cellStyle name="Normal 2 9 2" xfId="206"/>
    <cellStyle name="Normal 20" xfId="148"/>
    <cellStyle name="Normal 20 2" xfId="259"/>
    <cellStyle name="Normal 20 2 2" xfId="452"/>
    <cellStyle name="Normal 20 2 2 2" xfId="823"/>
    <cellStyle name="Normal 20 2 3" xfId="643"/>
    <cellStyle name="Normal 20 3" xfId="398"/>
    <cellStyle name="Normal 20 3 2" xfId="774"/>
    <cellStyle name="Normal 20 4" xfId="582"/>
    <cellStyle name="Normal 21" xfId="149"/>
    <cellStyle name="Normal 21 2" xfId="260"/>
    <cellStyle name="Normal 21 2 2" xfId="453"/>
    <cellStyle name="Normal 21 2 2 2" xfId="824"/>
    <cellStyle name="Normal 21 2 3" xfId="644"/>
    <cellStyle name="Normal 21 3" xfId="399"/>
    <cellStyle name="Normal 21 3 2" xfId="775"/>
    <cellStyle name="Normal 21 4" xfId="583"/>
    <cellStyle name="Normal 22" xfId="150"/>
    <cellStyle name="Normal 22 2" xfId="261"/>
    <cellStyle name="Normal 22 2 2" xfId="454"/>
    <cellStyle name="Normal 22 2 2 2" xfId="825"/>
    <cellStyle name="Normal 22 2 3" xfId="645"/>
    <cellStyle name="Normal 22 3" xfId="400"/>
    <cellStyle name="Normal 22 3 2" xfId="776"/>
    <cellStyle name="Normal 22 4" xfId="584"/>
    <cellStyle name="Normal 23" xfId="151"/>
    <cellStyle name="Normal 23 2" xfId="262"/>
    <cellStyle name="Normal 23 2 2" xfId="455"/>
    <cellStyle name="Normal 23 2 2 2" xfId="826"/>
    <cellStyle name="Normal 23 2 3" xfId="646"/>
    <cellStyle name="Normal 23 3" xfId="401"/>
    <cellStyle name="Normal 23 3 2" xfId="777"/>
    <cellStyle name="Normal 23 4" xfId="585"/>
    <cellStyle name="Normal 24" xfId="152"/>
    <cellStyle name="Normal 24 2" xfId="263"/>
    <cellStyle name="Normal 24 2 2" xfId="456"/>
    <cellStyle name="Normal 24 2 2 2" xfId="827"/>
    <cellStyle name="Normal 24 2 3" xfId="647"/>
    <cellStyle name="Normal 24 3" xfId="402"/>
    <cellStyle name="Normal 24 3 2" xfId="778"/>
    <cellStyle name="Normal 24 4" xfId="586"/>
    <cellStyle name="Normal 25" xfId="153"/>
    <cellStyle name="Normal 25 2" xfId="264"/>
    <cellStyle name="Normal 25 2 2" xfId="457"/>
    <cellStyle name="Normal 25 2 2 2" xfId="828"/>
    <cellStyle name="Normal 25 2 3" xfId="648"/>
    <cellStyle name="Normal 25 3" xfId="403"/>
    <cellStyle name="Normal 25 3 2" xfId="779"/>
    <cellStyle name="Normal 25 4" xfId="587"/>
    <cellStyle name="Normal 26" xfId="154"/>
    <cellStyle name="Normal 26 2" xfId="265"/>
    <cellStyle name="Normal 26 2 2" xfId="458"/>
    <cellStyle name="Normal 26 2 2 2" xfId="829"/>
    <cellStyle name="Normal 26 2 3" xfId="649"/>
    <cellStyle name="Normal 26 3" xfId="404"/>
    <cellStyle name="Normal 26 3 2" xfId="780"/>
    <cellStyle name="Normal 26 4" xfId="588"/>
    <cellStyle name="Normal 27" xfId="156"/>
    <cellStyle name="Normal 27 2" xfId="267"/>
    <cellStyle name="Normal 27 2 2" xfId="460"/>
    <cellStyle name="Normal 27 2 2 2" xfId="830"/>
    <cellStyle name="Normal 27 2 3" xfId="650"/>
    <cellStyle name="Normal 27 3" xfId="405"/>
    <cellStyle name="Normal 27 3 2" xfId="781"/>
    <cellStyle name="Normal 27 4" xfId="589"/>
    <cellStyle name="Normal 28" xfId="157"/>
    <cellStyle name="Normal 28 2" xfId="268"/>
    <cellStyle name="Normal 28 2 2" xfId="461"/>
    <cellStyle name="Normal 28 2 2 2" xfId="831"/>
    <cellStyle name="Normal 28 2 3" xfId="651"/>
    <cellStyle name="Normal 28 3" xfId="406"/>
    <cellStyle name="Normal 28 3 2" xfId="782"/>
    <cellStyle name="Normal 28 4" xfId="590"/>
    <cellStyle name="Normal 29" xfId="158"/>
    <cellStyle name="Normal 29 2" xfId="269"/>
    <cellStyle name="Normal 29 2 2" xfId="462"/>
    <cellStyle name="Normal 29 2 2 2" xfId="832"/>
    <cellStyle name="Normal 29 2 3" xfId="652"/>
    <cellStyle name="Normal 29 3" xfId="407"/>
    <cellStyle name="Normal 29 3 2" xfId="783"/>
    <cellStyle name="Normal 29 4" xfId="591"/>
    <cellStyle name="Normal 3" xfId="47"/>
    <cellStyle name="Normal 3 2" xfId="53"/>
    <cellStyle name="Normal 3 3" xfId="65"/>
    <cellStyle name="Normal 3 3 2" xfId="200"/>
    <cellStyle name="Normal 3 3 3" xfId="234"/>
    <cellStyle name="Normal 3 3 3 2" xfId="427"/>
    <cellStyle name="Normal 3 4" xfId="120"/>
    <cellStyle name="Normal 3 4 2" xfId="121"/>
    <cellStyle name="Normal 3 5" xfId="136"/>
    <cellStyle name="Normal 3 5 2" xfId="444"/>
    <cellStyle name="Normal 3 5 2 2" xfId="815"/>
    <cellStyle name="Normal 3 5 3" xfId="635"/>
    <cellStyle name="Normal 3 6" xfId="218"/>
    <cellStyle name="Normal 30" xfId="159"/>
    <cellStyle name="Normal 30 2" xfId="270"/>
    <cellStyle name="Normal 30 2 2" xfId="463"/>
    <cellStyle name="Normal 30 2 2 2" xfId="833"/>
    <cellStyle name="Normal 30 2 3" xfId="653"/>
    <cellStyle name="Normal 30 3" xfId="408"/>
    <cellStyle name="Normal 30 3 2" xfId="784"/>
    <cellStyle name="Normal 30 4" xfId="592"/>
    <cellStyle name="Normal 31" xfId="160"/>
    <cellStyle name="Normal 31 2" xfId="271"/>
    <cellStyle name="Normal 31 2 2" xfId="464"/>
    <cellStyle name="Normal 31 2 2 2" xfId="834"/>
    <cellStyle name="Normal 31 2 3" xfId="654"/>
    <cellStyle name="Normal 31 3" xfId="409"/>
    <cellStyle name="Normal 31 3 2" xfId="785"/>
    <cellStyle name="Normal 31 4" xfId="593"/>
    <cellStyle name="Normal 32" xfId="161"/>
    <cellStyle name="Normal 32 2" xfId="272"/>
    <cellStyle name="Normal 32 2 2" xfId="465"/>
    <cellStyle name="Normal 32 2 2 2" xfId="835"/>
    <cellStyle name="Normal 32 2 3" xfId="655"/>
    <cellStyle name="Normal 32 3" xfId="410"/>
    <cellStyle name="Normal 32 3 2" xfId="786"/>
    <cellStyle name="Normal 32 4" xfId="594"/>
    <cellStyle name="Normal 33" xfId="162"/>
    <cellStyle name="Normal 33 2" xfId="273"/>
    <cellStyle name="Normal 33 2 2" xfId="466"/>
    <cellStyle name="Normal 33 2 2 2" xfId="836"/>
    <cellStyle name="Normal 33 2 3" xfId="656"/>
    <cellStyle name="Normal 33 3" xfId="411"/>
    <cellStyle name="Normal 33 3 2" xfId="787"/>
    <cellStyle name="Normal 33 4" xfId="595"/>
    <cellStyle name="Normal 34" xfId="210"/>
    <cellStyle name="Normal 34 2" xfId="301"/>
    <cellStyle name="Normal 34 2 2" xfId="493"/>
    <cellStyle name="Normal 34 2 2 2" xfId="863"/>
    <cellStyle name="Normal 34 2 3" xfId="683"/>
    <cellStyle name="Normal 34 3" xfId="412"/>
    <cellStyle name="Normal 34 3 2" xfId="788"/>
    <cellStyle name="Normal 34 4" xfId="596"/>
    <cellStyle name="Normal 35" xfId="213"/>
    <cellStyle name="Normal 35 2" xfId="413"/>
    <cellStyle name="Normal 35 2 2" xfId="789"/>
    <cellStyle name="Normal 35 3" xfId="609"/>
    <cellStyle name="Normal 36" xfId="302"/>
    <cellStyle name="Normal 36 2" xfId="494"/>
    <cellStyle name="Normal 36 2 2" xfId="864"/>
    <cellStyle name="Normal 36 3" xfId="684"/>
    <cellStyle name="Normal 37" xfId="303"/>
    <cellStyle name="Normal 37 2" xfId="495"/>
    <cellStyle name="Normal 37 2 2" xfId="865"/>
    <cellStyle name="Normal 37 3" xfId="685"/>
    <cellStyle name="Normal 38" xfId="304"/>
    <cellStyle name="Normal 38 2" xfId="496"/>
    <cellStyle name="Normal 38 2 2" xfId="866"/>
    <cellStyle name="Normal 38 3" xfId="686"/>
    <cellStyle name="Normal 39" xfId="305"/>
    <cellStyle name="Normal 39 2" xfId="497"/>
    <cellStyle name="Normal 39 2 2" xfId="867"/>
    <cellStyle name="Normal 39 3" xfId="687"/>
    <cellStyle name="Normal 4" xfId="48"/>
    <cellStyle name="Normal 4 2" xfId="54"/>
    <cellStyle name="Normal 4 2 2" xfId="165"/>
    <cellStyle name="Normal 4 2 2 2" xfId="181"/>
    <cellStyle name="Normal 4 2 2 2 2" xfId="283"/>
    <cellStyle name="Normal 4 2 2 2 2 2" xfId="478"/>
    <cellStyle name="Normal 4 2 2 2 2 2 2" xfId="848"/>
    <cellStyle name="Normal 4 2 2 2 2 3" xfId="668"/>
    <cellStyle name="Normal 4 2 2 2 3" xfId="367"/>
    <cellStyle name="Normal 4 2 2 2 3 2" xfId="743"/>
    <cellStyle name="Normal 4 2 2 2 4" xfId="551"/>
    <cellStyle name="Normal 4 2 2 3" xfId="274"/>
    <cellStyle name="Normal 4 2 2 3 2" xfId="467"/>
    <cellStyle name="Normal 4 2 2 3 2 2" xfId="837"/>
    <cellStyle name="Normal 4 2 2 3 3" xfId="657"/>
    <cellStyle name="Normal 4 2 2 4" xfId="353"/>
    <cellStyle name="Normal 4 2 2 4 2" xfId="729"/>
    <cellStyle name="Normal 4 2 2 5" xfId="537"/>
    <cellStyle name="Normal 4 2 3" xfId="172"/>
    <cellStyle name="Normal 4 2 3 2" xfId="276"/>
    <cellStyle name="Normal 4 2 3 2 2" xfId="470"/>
    <cellStyle name="Normal 4 2 3 2 2 2" xfId="840"/>
    <cellStyle name="Normal 4 2 3 2 3" xfId="660"/>
    <cellStyle name="Normal 4 2 3 3" xfId="359"/>
    <cellStyle name="Normal 4 2 3 3 2" xfId="735"/>
    <cellStyle name="Normal 4 2 3 4" xfId="543"/>
    <cellStyle name="Normal 4 2 4" xfId="224"/>
    <cellStyle name="Normal 4 2 4 2" xfId="420"/>
    <cellStyle name="Normal 4 2 4 2 2" xfId="795"/>
    <cellStyle name="Normal 4 2 4 3" xfId="615"/>
    <cellStyle name="Normal 4 2 5" xfId="345"/>
    <cellStyle name="Normal 4 2 5 2" xfId="721"/>
    <cellStyle name="Normal 4 2 6" xfId="529"/>
    <cellStyle name="Normal 4 3" xfId="52"/>
    <cellStyle name="Normal 4 3 2" xfId="180"/>
    <cellStyle name="Normal 4 3 2 2" xfId="282"/>
    <cellStyle name="Normal 4 3 2 2 2" xfId="477"/>
    <cellStyle name="Normal 4 3 2 2 2 2" xfId="847"/>
    <cellStyle name="Normal 4 3 2 2 3" xfId="667"/>
    <cellStyle name="Normal 4 3 2 3" xfId="366"/>
    <cellStyle name="Normal 4 3 2 3 2" xfId="742"/>
    <cellStyle name="Normal 4 3 2 4" xfId="550"/>
    <cellStyle name="Normal 4 3 3" xfId="223"/>
    <cellStyle name="Normal 4 3 3 2" xfId="419"/>
    <cellStyle name="Normal 4 3 3 2 2" xfId="794"/>
    <cellStyle name="Normal 4 3 3 3" xfId="614"/>
    <cellStyle name="Normal 4 3 4" xfId="352"/>
    <cellStyle name="Normal 4 3 4 2" xfId="728"/>
    <cellStyle name="Normal 4 3 5" xfId="536"/>
    <cellStyle name="Normal 4 4" xfId="137"/>
    <cellStyle name="Normal 4 4 2" xfId="171"/>
    <cellStyle name="Normal 4 4 2 2" xfId="469"/>
    <cellStyle name="Normal 4 4 2 2 2" xfId="839"/>
    <cellStyle name="Normal 4 4 2 3" xfId="659"/>
    <cellStyle name="Normal 4 4 3" xfId="251"/>
    <cellStyle name="Normal 4 4 4" xfId="358"/>
    <cellStyle name="Normal 4 4 4 2" xfId="734"/>
    <cellStyle name="Normal 4 4 5" xfId="542"/>
    <cellStyle name="Normal 4 5" xfId="201"/>
    <cellStyle name="Normal 4 5 2" xfId="298"/>
    <cellStyle name="Normal 4 5 2 2" xfId="492"/>
    <cellStyle name="Normal 4 5 2 2 2" xfId="862"/>
    <cellStyle name="Normal 4 5 2 3" xfId="682"/>
    <cellStyle name="Normal 4 5 3" xfId="390"/>
    <cellStyle name="Normal 4 5 3 2" xfId="766"/>
    <cellStyle name="Normal 4 5 4" xfId="574"/>
    <cellStyle name="Normal 4 6" xfId="219"/>
    <cellStyle name="Normal 4 7" xfId="344"/>
    <cellStyle name="Normal 4 7 2" xfId="720"/>
    <cellStyle name="Normal 4 8" xfId="528"/>
    <cellStyle name="Normal 40" xfId="307"/>
    <cellStyle name="Normal 40 2" xfId="499"/>
    <cellStyle name="Normal 40 2 2" xfId="868"/>
    <cellStyle name="Normal 40 3" xfId="688"/>
    <cellStyle name="Normal 41" xfId="308"/>
    <cellStyle name="Normal 41 2" xfId="500"/>
    <cellStyle name="Normal 41 2 2" xfId="869"/>
    <cellStyle name="Normal 41 3" xfId="689"/>
    <cellStyle name="Normal 42" xfId="309"/>
    <cellStyle name="Normal 42 2" xfId="501"/>
    <cellStyle name="Normal 42 2 2" xfId="870"/>
    <cellStyle name="Normal 42 3" xfId="690"/>
    <cellStyle name="Normal 43" xfId="311"/>
    <cellStyle name="Normal 43 2" xfId="503"/>
    <cellStyle name="Normal 43 2 2" xfId="871"/>
    <cellStyle name="Normal 43 3" xfId="691"/>
    <cellStyle name="Normal 44" xfId="312"/>
    <cellStyle name="Normal 44 2" xfId="504"/>
    <cellStyle name="Normal 44 2 2" xfId="872"/>
    <cellStyle name="Normal 44 3" xfId="692"/>
    <cellStyle name="Normal 45" xfId="313"/>
    <cellStyle name="Normal 45 2" xfId="505"/>
    <cellStyle name="Normal 45 2 2" xfId="873"/>
    <cellStyle name="Normal 45 3" xfId="693"/>
    <cellStyle name="Normal 46" xfId="315"/>
    <cellStyle name="Normal 46 2" xfId="507"/>
    <cellStyle name="Normal 46 2 2" xfId="874"/>
    <cellStyle name="Normal 46 3" xfId="694"/>
    <cellStyle name="Normal 47" xfId="316"/>
    <cellStyle name="Normal 47 2" xfId="508"/>
    <cellStyle name="Normal 47 2 2" xfId="875"/>
    <cellStyle name="Normal 47 3" xfId="695"/>
    <cellStyle name="Normal 48" xfId="317"/>
    <cellStyle name="Normal 48 2" xfId="509"/>
    <cellStyle name="Normal 48 2 2" xfId="876"/>
    <cellStyle name="Normal 48 3" xfId="696"/>
    <cellStyle name="Normal 49" xfId="318"/>
    <cellStyle name="Normal 49 2" xfId="510"/>
    <cellStyle name="Normal 49 2 2" xfId="877"/>
    <cellStyle name="Normal 49 3" xfId="697"/>
    <cellStyle name="Normal 5" xfId="51"/>
    <cellStyle name="Normal 5 2" xfId="57"/>
    <cellStyle name="Normal 5 2 2" xfId="182"/>
    <cellStyle name="Normal 5 2 2 2" xfId="284"/>
    <cellStyle name="Normal 5 2 2 2 2" xfId="479"/>
    <cellStyle name="Normal 5 2 2 2 2 2" xfId="849"/>
    <cellStyle name="Normal 5 2 2 2 3" xfId="669"/>
    <cellStyle name="Normal 5 2 2 3" xfId="368"/>
    <cellStyle name="Normal 5 2 2 3 2" xfId="744"/>
    <cellStyle name="Normal 5 2 2 4" xfId="552"/>
    <cellStyle name="Normal 5 2 3" xfId="226"/>
    <cellStyle name="Normal 5 2 3 2" xfId="422"/>
    <cellStyle name="Normal 5 2 3 2 2" xfId="796"/>
    <cellStyle name="Normal 5 2 3 3" xfId="616"/>
    <cellStyle name="Normal 5 2 4" xfId="354"/>
    <cellStyle name="Normal 5 2 4 2" xfId="730"/>
    <cellStyle name="Normal 5 2 5" xfId="538"/>
    <cellStyle name="Normal 5 3" xfId="173"/>
    <cellStyle name="Normal 5 3 2" xfId="277"/>
    <cellStyle name="Normal 5 3 2 2" xfId="471"/>
    <cellStyle name="Normal 5 3 2 2 2" xfId="841"/>
    <cellStyle name="Normal 5 3 2 3" xfId="661"/>
    <cellStyle name="Normal 5 3 3" xfId="360"/>
    <cellStyle name="Normal 5 3 3 2" xfId="736"/>
    <cellStyle name="Normal 5 3 4" xfId="544"/>
    <cellStyle name="Normal 5 4" xfId="202"/>
    <cellStyle name="Normal 5 5" xfId="222"/>
    <cellStyle name="Normal 5 5 2" xfId="418"/>
    <cellStyle name="Normal 5 6" xfId="346"/>
    <cellStyle name="Normal 5 6 2" xfId="722"/>
    <cellStyle name="Normal 5 7" xfId="530"/>
    <cellStyle name="Normal 50" xfId="319"/>
    <cellStyle name="Normal 50 2" xfId="511"/>
    <cellStyle name="Normal 50 2 2" xfId="878"/>
    <cellStyle name="Normal 50 3" xfId="698"/>
    <cellStyle name="Normal 51" xfId="320"/>
    <cellStyle name="Normal 51 2" xfId="512"/>
    <cellStyle name="Normal 51 2 2" xfId="879"/>
    <cellStyle name="Normal 51 3" xfId="699"/>
    <cellStyle name="Normal 52" xfId="321"/>
    <cellStyle name="Normal 52 2" xfId="513"/>
    <cellStyle name="Normal 52 2 2" xfId="880"/>
    <cellStyle name="Normal 52 3" xfId="700"/>
    <cellStyle name="Normal 53" xfId="322"/>
    <cellStyle name="Normal 53 2" xfId="514"/>
    <cellStyle name="Normal 53 2 2" xfId="881"/>
    <cellStyle name="Normal 53 3" xfId="701"/>
    <cellStyle name="Normal 54" xfId="323"/>
    <cellStyle name="Normal 54 2" xfId="515"/>
    <cellStyle name="Normal 54 2 2" xfId="882"/>
    <cellStyle name="Normal 54 3" xfId="702"/>
    <cellStyle name="Normal 55" xfId="324"/>
    <cellStyle name="Normal 55 2" xfId="516"/>
    <cellStyle name="Normal 55 2 2" xfId="883"/>
    <cellStyle name="Normal 55 3" xfId="703"/>
    <cellStyle name="Normal 56" xfId="326"/>
    <cellStyle name="Normal 56 2" xfId="517"/>
    <cellStyle name="Normal 56 2 2" xfId="884"/>
    <cellStyle name="Normal 56 3" xfId="704"/>
    <cellStyle name="Normal 57" xfId="327"/>
    <cellStyle name="Normal 57 2" xfId="518"/>
    <cellStyle name="Normal 57 2 2" xfId="885"/>
    <cellStyle name="Normal 57 3" xfId="705"/>
    <cellStyle name="Normal 58" xfId="328"/>
    <cellStyle name="Normal 58 2" xfId="519"/>
    <cellStyle name="Normal 58 2 2" xfId="886"/>
    <cellStyle name="Normal 58 3" xfId="706"/>
    <cellStyle name="Normal 59" xfId="342"/>
    <cellStyle name="Normal 59 2" xfId="522"/>
    <cellStyle name="Normal 6" xfId="56"/>
    <cellStyle name="Normal 6 2" xfId="58"/>
    <cellStyle name="Normal 6 2 2" xfId="183"/>
    <cellStyle name="Normal 6 2 2 2" xfId="285"/>
    <cellStyle name="Normal 6 2 2 2 2" xfId="480"/>
    <cellStyle name="Normal 6 2 2 2 2 2" xfId="850"/>
    <cellStyle name="Normal 6 2 2 2 3" xfId="670"/>
    <cellStyle name="Normal 6 2 2 3" xfId="369"/>
    <cellStyle name="Normal 6 2 2 3 2" xfId="745"/>
    <cellStyle name="Normal 6 2 2 4" xfId="553"/>
    <cellStyle name="Normal 6 2 3" xfId="227"/>
    <cellStyle name="Normal 6 2 3 2" xfId="423"/>
    <cellStyle name="Normal 6 2 3 2 2" xfId="797"/>
    <cellStyle name="Normal 6 2 3 3" xfId="617"/>
    <cellStyle name="Normal 6 2 4" xfId="355"/>
    <cellStyle name="Normal 6 2 4 2" xfId="731"/>
    <cellStyle name="Normal 6 2 5" xfId="539"/>
    <cellStyle name="Normal 6 3" xfId="174"/>
    <cellStyle name="Normal 6 3 2" xfId="278"/>
    <cellStyle name="Normal 6 3 2 2" xfId="472"/>
    <cellStyle name="Normal 6 3 2 2 2" xfId="842"/>
    <cellStyle name="Normal 6 3 2 3" xfId="662"/>
    <cellStyle name="Normal 6 3 3" xfId="361"/>
    <cellStyle name="Normal 6 3 3 2" xfId="737"/>
    <cellStyle name="Normal 6 3 4" xfId="545"/>
    <cellStyle name="Normal 6 4" xfId="203"/>
    <cellStyle name="Normal 6 5" xfId="225"/>
    <cellStyle name="Normal 6 5 2" xfId="421"/>
    <cellStyle name="Normal 6 6" xfId="347"/>
    <cellStyle name="Normal 6 6 2" xfId="723"/>
    <cellStyle name="Normal 6 7" xfId="531"/>
    <cellStyle name="Normal 60" xfId="329"/>
    <cellStyle name="Normal 60 2" xfId="707"/>
    <cellStyle name="Normal 61" xfId="520"/>
    <cellStyle name="Normal 61 2" xfId="887"/>
    <cellStyle name="Normal 61 3" xfId="524"/>
    <cellStyle name="Normal 62" xfId="211"/>
    <cellStyle name="Normal 62 2" xfId="525"/>
    <cellStyle name="Normal 63" xfId="527"/>
    <cellStyle name="Normal 64" xfId="888"/>
    <cellStyle name="Normal 65" xfId="889"/>
    <cellStyle name="Normal 66" xfId="890"/>
    <cellStyle name="Normal 67" xfId="891"/>
    <cellStyle name="Normal 68" xfId="892"/>
    <cellStyle name="Normal 69" xfId="894"/>
    <cellStyle name="Normal 7" xfId="61"/>
    <cellStyle name="Normal 7 2" xfId="166"/>
    <cellStyle name="Normal 7 2 2" xfId="184"/>
    <cellStyle name="Normal 7 2 2 2" xfId="286"/>
    <cellStyle name="Normal 7 2 2 2 2" xfId="481"/>
    <cellStyle name="Normal 7 2 2 2 2 2" xfId="851"/>
    <cellStyle name="Normal 7 2 2 2 3" xfId="671"/>
    <cellStyle name="Normal 7 2 2 3" xfId="370"/>
    <cellStyle name="Normal 7 2 2 3 2" xfId="746"/>
    <cellStyle name="Normal 7 2 2 4" xfId="554"/>
    <cellStyle name="Normal 7 2 3" xfId="275"/>
    <cellStyle name="Normal 7 2 3 2" xfId="468"/>
    <cellStyle name="Normal 7 2 3 2 2" xfId="838"/>
    <cellStyle name="Normal 7 2 3 3" xfId="658"/>
    <cellStyle name="Normal 7 2 4" xfId="356"/>
    <cellStyle name="Normal 7 2 4 2" xfId="732"/>
    <cellStyle name="Normal 7 2 5" xfId="540"/>
    <cellStyle name="Normal 7 3" xfId="176"/>
    <cellStyle name="Normal 7 3 2" xfId="279"/>
    <cellStyle name="Normal 7 3 2 2" xfId="474"/>
    <cellStyle name="Normal 7 3 2 2 2" xfId="844"/>
    <cellStyle name="Normal 7 3 2 3" xfId="664"/>
    <cellStyle name="Normal 7 3 3" xfId="363"/>
    <cellStyle name="Normal 7 3 3 2" xfId="739"/>
    <cellStyle name="Normal 7 3 4" xfId="547"/>
    <cellStyle name="Normal 7 4" xfId="204"/>
    <cellStyle name="Normal 7 5" xfId="230"/>
    <cellStyle name="Normal 7 5 2" xfId="426"/>
    <cellStyle name="Normal 7 5 2 2" xfId="799"/>
    <cellStyle name="Normal 7 5 3" xfId="619"/>
    <cellStyle name="Normal 7 6" xfId="349"/>
    <cellStyle name="Normal 7 6 2" xfId="725"/>
    <cellStyle name="Normal 7 7" xfId="533"/>
    <cellStyle name="Normal 70" xfId="895"/>
    <cellStyle name="Normal 71" xfId="897"/>
    <cellStyle name="Normal 8" xfId="122"/>
    <cellStyle name="Normal 8 2" xfId="140"/>
    <cellStyle name="Normal 8 2 2" xfId="167"/>
    <cellStyle name="Normal 8 2 3" xfId="252"/>
    <cellStyle name="Normal 8 2 3 2" xfId="445"/>
    <cellStyle name="Normal 8 2 3 2 2" xfId="816"/>
    <cellStyle name="Normal 8 2 3 3" xfId="636"/>
    <cellStyle name="Normal 9" xfId="123"/>
    <cellStyle name="Normal 9 2" xfId="141"/>
    <cellStyle name="Normal 9 2 2" xfId="185"/>
    <cellStyle name="Normal 9 2 2 2" xfId="287"/>
    <cellStyle name="Normal 9 2 2 2 2" xfId="482"/>
    <cellStyle name="Normal 9 2 2 2 2 2" xfId="852"/>
    <cellStyle name="Normal 9 2 2 2 3" xfId="672"/>
    <cellStyle name="Normal 9 2 2 3" xfId="371"/>
    <cellStyle name="Normal 9 2 2 3 2" xfId="747"/>
    <cellStyle name="Normal 9 2 2 4" xfId="555"/>
    <cellStyle name="Normal 9 2 3" xfId="253"/>
    <cellStyle name="Normal 9 2 3 2" xfId="446"/>
    <cellStyle name="Normal 9 2 3 2 2" xfId="817"/>
    <cellStyle name="Normal 9 2 3 3" xfId="637"/>
    <cellStyle name="Normal 9 2 4" xfId="357"/>
    <cellStyle name="Normal 9 2 4 2" xfId="733"/>
    <cellStyle name="Normal 9 2 5" xfId="541"/>
    <cellStyle name="Normal 9 3" xfId="177"/>
    <cellStyle name="Normal 9 3 2" xfId="280"/>
    <cellStyle name="Normal 9 3 2 2" xfId="475"/>
    <cellStyle name="Normal 9 3 2 2 2" xfId="845"/>
    <cellStyle name="Normal 9 3 2 3" xfId="665"/>
    <cellStyle name="Normal 9 3 3" xfId="364"/>
    <cellStyle name="Normal 9 3 3 2" xfId="740"/>
    <cellStyle name="Normal 9 3 4" xfId="548"/>
    <cellStyle name="Normal 9 4" xfId="205"/>
    <cellStyle name="Normal 9 5" xfId="350"/>
    <cellStyle name="Normal 9 5 2" xfId="726"/>
    <cellStyle name="Normal 9 6" xfId="534"/>
    <cellStyle name="Note" xfId="17" builtinId="10" customBuiltin="1"/>
    <cellStyle name="Note 2" xfId="124"/>
    <cellStyle name="Note 3" xfId="216"/>
    <cellStyle name="Note 3 2" xfId="416"/>
    <cellStyle name="Note 3 2 2" xfId="792"/>
    <cellStyle name="Note 3 3" xfId="612"/>
    <cellStyle name="Output" xfId="12" builtinId="21" customBuiltin="1"/>
    <cellStyle name="Output 2" xfId="125"/>
    <cellStyle name="Percent" xfId="2" builtinId="5"/>
    <cellStyle name="Percent 2" xfId="126"/>
    <cellStyle name="Percent 3" xfId="127"/>
    <cellStyle name="Percent 4" xfId="128"/>
    <cellStyle name="Percent 4 2" xfId="247"/>
    <cellStyle name="Percent 4 2 2" xfId="440"/>
    <cellStyle name="Percent 4 2 2 2" xfId="812"/>
    <cellStyle name="Percent 4 2 3" xfId="632"/>
    <cellStyle name="Percent 4 3" xfId="391"/>
    <cellStyle name="Percent 4 3 2" xfId="767"/>
    <cellStyle name="Percent 4 4" xfId="575"/>
    <cellStyle name="Percent 5" xfId="129"/>
    <cellStyle name="Percent 5 2" xfId="248"/>
    <cellStyle name="Percent 5 2 2" xfId="441"/>
    <cellStyle name="Percent 5 2 2 2" xfId="813"/>
    <cellStyle name="Percent 5 2 3" xfId="633"/>
    <cellStyle name="Percent 5 3" xfId="392"/>
    <cellStyle name="Percent 5 3 2" xfId="768"/>
    <cellStyle name="Percent 5 4" xfId="576"/>
    <cellStyle name="Percent 6" xfId="130"/>
    <cellStyle name="Percent 7" xfId="131"/>
    <cellStyle name="Percent 7 2" xfId="249"/>
    <cellStyle name="Percent 7 2 2" xfId="442"/>
    <cellStyle name="Percent 7 2 2 2" xfId="814"/>
    <cellStyle name="Percent 7 2 3" xfId="634"/>
    <cellStyle name="Percent 7 3" xfId="380"/>
    <cellStyle name="Percent 7 3 2" xfId="756"/>
    <cellStyle name="Percent 7 4" xfId="564"/>
    <cellStyle name="Percent 8" xfId="215"/>
    <cellStyle name="Percent 8 2" xfId="415"/>
    <cellStyle name="Percent 8 2 2" xfId="791"/>
    <cellStyle name="Percent 8 3" xfId="611"/>
    <cellStyle name="Title" xfId="3" builtinId="15" customBuiltin="1"/>
    <cellStyle name="Title 2" xfId="132"/>
    <cellStyle name="Total" xfId="19" builtinId="25" customBuiltin="1"/>
    <cellStyle name="Total 2" xfId="133"/>
    <cellStyle name="Warning Text" xfId="16" builtinId="11" customBuiltin="1"/>
    <cellStyle name="Warning Text 2" xfId="134"/>
  </cellStyles>
  <dxfs count="0"/>
  <tableStyles count="0" defaultTableStyle="TableStyleMedium2" defaultPivotStyle="PivotStyleLight16"/>
  <colors>
    <mruColors>
      <color rgb="FF0000FF"/>
      <color rgb="FFCCFFCC"/>
      <color rgb="FF00CCFF"/>
      <color rgb="FF00FF00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51"/>
  <sheetViews>
    <sheetView tabSelected="1" topLeftCell="B1" zoomScale="90" zoomScaleNormal="90" workbookViewId="0">
      <selection activeCell="I1" sqref="I1"/>
    </sheetView>
  </sheetViews>
  <sheetFormatPr defaultRowHeight="15"/>
  <cols>
    <col min="1" max="1" width="5.140625" style="82" customWidth="1"/>
    <col min="2" max="2" width="3.5703125" style="82" customWidth="1"/>
    <col min="3" max="3" width="39.85546875" style="82" bestFit="1" customWidth="1"/>
    <col min="4" max="4" width="2.7109375" style="82" customWidth="1"/>
    <col min="5" max="6" width="17.7109375" style="82" customWidth="1"/>
    <col min="7" max="7" width="2.7109375" style="82" customWidth="1"/>
    <col min="8" max="8" width="17.7109375" style="82" customWidth="1"/>
    <col min="9" max="9" width="9.140625" style="82"/>
    <col min="11" max="16384" width="9.140625" style="82"/>
  </cols>
  <sheetData>
    <row r="1" spans="1:10" ht="23.25">
      <c r="C1" s="4" t="s">
        <v>238</v>
      </c>
      <c r="J1" s="82"/>
    </row>
    <row r="2" spans="1:10" ht="23.25">
      <c r="C2" s="4" t="s">
        <v>239</v>
      </c>
      <c r="J2" s="82"/>
    </row>
    <row r="3" spans="1:10" s="9" customFormat="1"/>
    <row r="4" spans="1:10" s="9" customFormat="1"/>
    <row r="5" spans="1:10" ht="37.5">
      <c r="C5" s="18" t="s">
        <v>135</v>
      </c>
      <c r="E5" s="117" t="s">
        <v>240</v>
      </c>
      <c r="F5" s="117" t="s">
        <v>242</v>
      </c>
      <c r="H5" s="117" t="s">
        <v>241</v>
      </c>
      <c r="J5" s="82"/>
    </row>
    <row r="6" spans="1:10" ht="9" customHeight="1">
      <c r="A6" s="8"/>
      <c r="B6" s="8"/>
      <c r="C6" s="21"/>
      <c r="E6" s="108"/>
      <c r="F6" s="108"/>
      <c r="H6" s="108"/>
      <c r="J6" s="82"/>
    </row>
    <row r="7" spans="1:10" ht="18.75">
      <c r="C7" s="16" t="s">
        <v>109</v>
      </c>
      <c r="E7" s="109">
        <f>+Labor!L32</f>
        <v>163313.68134600003</v>
      </c>
      <c r="F7" s="119">
        <v>650000</v>
      </c>
      <c r="H7" s="109">
        <f>+F7-E7</f>
        <v>486686.31865399994</v>
      </c>
      <c r="J7" s="82"/>
    </row>
    <row r="8" spans="1:10" ht="19.5" customHeight="1">
      <c r="C8" s="16" t="s">
        <v>89</v>
      </c>
      <c r="E8" s="109">
        <v>0</v>
      </c>
      <c r="F8" s="119">
        <v>770000</v>
      </c>
      <c r="H8" s="109">
        <f>+F8-E8</f>
        <v>770000</v>
      </c>
      <c r="J8" s="82"/>
    </row>
    <row r="9" spans="1:10" ht="19.5" customHeight="1">
      <c r="C9" s="19" t="s">
        <v>58</v>
      </c>
      <c r="E9" s="109">
        <f>+'S&amp;S'!V39</f>
        <v>2000</v>
      </c>
      <c r="F9" s="120">
        <v>100000</v>
      </c>
      <c r="H9" s="109">
        <f>+F9-E9</f>
        <v>98000</v>
      </c>
      <c r="J9" s="82"/>
    </row>
    <row r="10" spans="1:10" ht="19.5" customHeight="1">
      <c r="C10" s="15" t="s">
        <v>141</v>
      </c>
      <c r="E10" s="110">
        <f t="shared" ref="E10" si="0">SUM(E7:E9)</f>
        <v>165313.68134600003</v>
      </c>
      <c r="F10" s="110">
        <f>SUM(F7:F9)</f>
        <v>1520000</v>
      </c>
      <c r="H10" s="110">
        <f>SUM(H7:H9)</f>
        <v>1354686.3186539998</v>
      </c>
      <c r="J10" s="82"/>
    </row>
    <row r="11" spans="1:10" ht="9" customHeight="1">
      <c r="A11" s="8"/>
      <c r="B11" s="8"/>
      <c r="C11" s="21"/>
      <c r="E11" s="108"/>
      <c r="F11" s="108"/>
      <c r="H11" s="108"/>
      <c r="J11" s="82"/>
    </row>
    <row r="12" spans="1:10" ht="18.75">
      <c r="C12" s="16" t="s">
        <v>139</v>
      </c>
      <c r="E12" s="109">
        <f>+'S&amp;S'!V40</f>
        <v>345.40000000000003</v>
      </c>
      <c r="F12" s="119">
        <v>2000</v>
      </c>
      <c r="H12" s="109">
        <f>+F12-E12</f>
        <v>1654.6</v>
      </c>
      <c r="J12" s="82"/>
    </row>
    <row r="13" spans="1:10" ht="19.5" customHeight="1">
      <c r="C13" s="16" t="s">
        <v>145</v>
      </c>
      <c r="E13" s="109">
        <f>+'S&amp;S'!V32</f>
        <v>210.02</v>
      </c>
      <c r="F13" s="119">
        <v>7000</v>
      </c>
      <c r="H13" s="109">
        <f>+F13-E13</f>
        <v>6789.98</v>
      </c>
      <c r="J13" s="82"/>
    </row>
    <row r="14" spans="1:10" ht="19.5" customHeight="1">
      <c r="C14" s="19" t="s">
        <v>110</v>
      </c>
      <c r="E14" s="109">
        <v>0</v>
      </c>
      <c r="F14" s="120">
        <v>10000</v>
      </c>
      <c r="H14" s="109">
        <f>+F14-E14</f>
        <v>10000</v>
      </c>
      <c r="J14" s="82"/>
    </row>
    <row r="15" spans="1:10" ht="19.5" customHeight="1">
      <c r="C15" s="15" t="s">
        <v>142</v>
      </c>
      <c r="E15" s="110">
        <f t="shared" ref="E15" si="1">SUM(E12:E14)</f>
        <v>555.42000000000007</v>
      </c>
      <c r="F15" s="110">
        <f>SUM(F12:F14)</f>
        <v>19000</v>
      </c>
      <c r="H15" s="110">
        <f>SUM(H12:H14)</f>
        <v>18444.580000000002</v>
      </c>
      <c r="J15" s="82"/>
    </row>
    <row r="16" spans="1:10" ht="9" customHeight="1">
      <c r="A16" s="8"/>
      <c r="B16" s="8"/>
      <c r="C16" s="21"/>
      <c r="E16" s="108"/>
      <c r="F16" s="108"/>
      <c r="H16" s="108"/>
      <c r="J16" s="82"/>
    </row>
    <row r="17" spans="1:10" ht="18.75">
      <c r="C17" s="16" t="s">
        <v>60</v>
      </c>
      <c r="E17" s="111">
        <v>0</v>
      </c>
      <c r="F17" s="119">
        <v>0</v>
      </c>
      <c r="H17" s="111">
        <f>+F17-E17</f>
        <v>0</v>
      </c>
      <c r="J17" s="82"/>
    </row>
    <row r="18" spans="1:10" ht="19.5" customHeight="1">
      <c r="C18" s="19" t="s">
        <v>59</v>
      </c>
      <c r="E18" s="112">
        <v>0</v>
      </c>
      <c r="F18" s="119">
        <v>0</v>
      </c>
      <c r="H18" s="112">
        <f>+F18-E18</f>
        <v>0</v>
      </c>
      <c r="J18" s="82"/>
    </row>
    <row r="19" spans="1:10" ht="19.5" customHeight="1">
      <c r="C19" s="15" t="s">
        <v>140</v>
      </c>
      <c r="E19" s="110">
        <f t="shared" ref="E19" si="2">SUM(E17:E18)</f>
        <v>0</v>
      </c>
      <c r="F19" s="110">
        <f>SUM(F17:F18)</f>
        <v>0</v>
      </c>
      <c r="H19" s="110">
        <f>SUM(H17:H18)</f>
        <v>0</v>
      </c>
      <c r="J19" s="82"/>
    </row>
    <row r="20" spans="1:10" ht="9" customHeight="1">
      <c r="A20" s="8"/>
      <c r="B20" s="8"/>
      <c r="C20" s="21"/>
      <c r="E20" s="108"/>
      <c r="F20" s="108"/>
      <c r="H20" s="108"/>
      <c r="J20" s="82"/>
    </row>
    <row r="21" spans="1:10" ht="18.75">
      <c r="C21" s="16" t="s">
        <v>88</v>
      </c>
      <c r="E21" s="109">
        <f>+'S&amp;S'!V31</f>
        <v>3169.4400000000005</v>
      </c>
      <c r="F21" s="119">
        <v>16000</v>
      </c>
      <c r="H21" s="109">
        <f>+F21-E21</f>
        <v>12830.56</v>
      </c>
      <c r="J21" s="82"/>
    </row>
    <row r="22" spans="1:10" ht="19.5" customHeight="1">
      <c r="C22" s="16" t="s">
        <v>107</v>
      </c>
      <c r="E22" s="109">
        <f>+'S&amp;S'!V37</f>
        <v>3266.33</v>
      </c>
      <c r="F22" s="119">
        <v>160000</v>
      </c>
      <c r="H22" s="109">
        <f>+F22-E22</f>
        <v>156733.67000000001</v>
      </c>
      <c r="J22" s="82"/>
    </row>
    <row r="23" spans="1:10" ht="19.5" customHeight="1">
      <c r="C23" s="19" t="s">
        <v>108</v>
      </c>
      <c r="E23" s="109">
        <v>0</v>
      </c>
      <c r="F23" s="120">
        <v>258000</v>
      </c>
      <c r="H23" s="109">
        <f>+F23-E23</f>
        <v>258000</v>
      </c>
      <c r="J23" s="82"/>
    </row>
    <row r="24" spans="1:10" ht="19.5" customHeight="1">
      <c r="C24" s="15" t="s">
        <v>143</v>
      </c>
      <c r="E24" s="110">
        <f t="shared" ref="E24" si="3">SUM(E21:E23)</f>
        <v>6435.77</v>
      </c>
      <c r="F24" s="110">
        <f>SUM(F21:F23)</f>
        <v>434000</v>
      </c>
      <c r="H24" s="110">
        <f>SUM(H21:H23)</f>
        <v>427564.23</v>
      </c>
      <c r="J24" s="82"/>
    </row>
    <row r="25" spans="1:10" ht="9" customHeight="1" thickBot="1">
      <c r="C25" s="17"/>
      <c r="E25" s="113"/>
      <c r="F25" s="113"/>
      <c r="H25" s="113"/>
      <c r="J25" s="82"/>
    </row>
    <row r="26" spans="1:10" ht="27" customHeight="1" thickTop="1" thickBot="1">
      <c r="C26" s="25" t="s">
        <v>144</v>
      </c>
      <c r="E26" s="26">
        <f t="shared" ref="E26" si="4">+E10+E15+E19+E24</f>
        <v>172304.87134600003</v>
      </c>
      <c r="F26" s="26">
        <f>+F10+F15+F19+F24</f>
        <v>1973000</v>
      </c>
      <c r="H26" s="26">
        <f>+H10+H15+H19+H24</f>
        <v>1800695.1286539999</v>
      </c>
      <c r="J26" s="82"/>
    </row>
    <row r="27" spans="1:10" s="9" customFormat="1" ht="15.75" thickTop="1"/>
    <row r="28" spans="1:10" s="9" customFormat="1"/>
    <row r="29" spans="1:10" ht="37.5">
      <c r="C29" s="20" t="s">
        <v>134</v>
      </c>
      <c r="E29" s="118" t="s">
        <v>240</v>
      </c>
      <c r="F29" s="118" t="s">
        <v>242</v>
      </c>
      <c r="H29" s="118" t="s">
        <v>241</v>
      </c>
      <c r="J29" s="82"/>
    </row>
    <row r="30" spans="1:10" ht="9" customHeight="1">
      <c r="A30" s="8"/>
      <c r="B30" s="8"/>
      <c r="C30" s="21"/>
      <c r="E30" s="108"/>
      <c r="F30" s="108"/>
      <c r="H30" s="108"/>
      <c r="J30" s="82"/>
    </row>
    <row r="31" spans="1:10" ht="18.75">
      <c r="A31" s="8"/>
      <c r="B31" s="8"/>
      <c r="C31" s="6" t="s">
        <v>83</v>
      </c>
      <c r="E31" s="109">
        <v>0</v>
      </c>
      <c r="F31" s="121">
        <f t="shared" ref="F31:F34" si="5">100000+192500</f>
        <v>292500</v>
      </c>
      <c r="H31" s="109">
        <f>+F31-E31</f>
        <v>292500</v>
      </c>
      <c r="J31" s="82"/>
    </row>
    <row r="32" spans="1:10" ht="18.75">
      <c r="A32" s="8"/>
      <c r="B32" s="8"/>
      <c r="C32" s="6" t="s">
        <v>84</v>
      </c>
      <c r="E32" s="109">
        <v>0</v>
      </c>
      <c r="F32" s="121">
        <f t="shared" si="5"/>
        <v>292500</v>
      </c>
      <c r="H32" s="109">
        <f>+F32-E32</f>
        <v>292500</v>
      </c>
      <c r="J32" s="82"/>
    </row>
    <row r="33" spans="1:10" ht="18.75">
      <c r="A33" s="8"/>
      <c r="B33" s="8"/>
      <c r="C33" s="6" t="s">
        <v>85</v>
      </c>
      <c r="E33" s="109">
        <v>0</v>
      </c>
      <c r="F33" s="121">
        <f t="shared" si="5"/>
        <v>292500</v>
      </c>
      <c r="H33" s="109">
        <f>+F33-E33</f>
        <v>292500</v>
      </c>
      <c r="J33" s="82"/>
    </row>
    <row r="34" spans="1:10" ht="18.75">
      <c r="A34" s="8"/>
      <c r="B34" s="8"/>
      <c r="C34" s="6" t="s">
        <v>86</v>
      </c>
      <c r="E34" s="109">
        <v>0</v>
      </c>
      <c r="F34" s="121">
        <f t="shared" si="5"/>
        <v>292500</v>
      </c>
      <c r="H34" s="109">
        <f>+F34-E34</f>
        <v>292500</v>
      </c>
      <c r="J34" s="82"/>
    </row>
    <row r="35" spans="1:10" ht="18.75">
      <c r="C35" s="15" t="s">
        <v>76</v>
      </c>
      <c r="E35" s="24">
        <f t="shared" ref="E35" si="6">SUM(E31:E34)</f>
        <v>0</v>
      </c>
      <c r="F35" s="24">
        <f>SUM(F31:F34)</f>
        <v>1170000</v>
      </c>
      <c r="H35" s="24">
        <f>SUM(H31:H34)</f>
        <v>1170000</v>
      </c>
      <c r="J35" s="82"/>
    </row>
    <row r="36" spans="1:10" ht="9" customHeight="1">
      <c r="A36" s="8"/>
      <c r="B36" s="8"/>
      <c r="C36" s="6"/>
      <c r="E36" s="114"/>
      <c r="F36" s="114"/>
      <c r="H36" s="114"/>
      <c r="J36" s="82"/>
    </row>
    <row r="37" spans="1:10" ht="18.75">
      <c r="A37" s="8"/>
      <c r="B37" s="8"/>
      <c r="C37" s="6" t="s">
        <v>78</v>
      </c>
      <c r="E37" s="109">
        <v>0</v>
      </c>
      <c r="F37" s="121">
        <v>10000</v>
      </c>
      <c r="H37" s="109">
        <f t="shared" ref="H37:H42" si="7">+F37-E37</f>
        <v>10000</v>
      </c>
      <c r="J37" s="82"/>
    </row>
    <row r="38" spans="1:10" ht="18.75">
      <c r="A38" s="8"/>
      <c r="B38" s="8"/>
      <c r="C38" s="6" t="s">
        <v>79</v>
      </c>
      <c r="E38" s="109">
        <v>0</v>
      </c>
      <c r="F38" s="121">
        <v>50000</v>
      </c>
      <c r="H38" s="109">
        <f t="shared" si="7"/>
        <v>50000</v>
      </c>
      <c r="J38" s="82"/>
    </row>
    <row r="39" spans="1:10" ht="18.75">
      <c r="A39" s="8"/>
      <c r="B39" s="8"/>
      <c r="C39" s="6" t="s">
        <v>80</v>
      </c>
      <c r="E39" s="109">
        <v>0</v>
      </c>
      <c r="F39" s="121">
        <v>25000</v>
      </c>
      <c r="H39" s="109">
        <f t="shared" si="7"/>
        <v>25000</v>
      </c>
      <c r="J39" s="82"/>
    </row>
    <row r="40" spans="1:10" ht="18.75">
      <c r="A40" s="8"/>
      <c r="B40" s="8"/>
      <c r="C40" s="6" t="s">
        <v>81</v>
      </c>
      <c r="E40" s="109">
        <v>0</v>
      </c>
      <c r="F40" s="121">
        <v>25000</v>
      </c>
      <c r="H40" s="109">
        <f t="shared" si="7"/>
        <v>25000</v>
      </c>
      <c r="J40" s="82"/>
    </row>
    <row r="41" spans="1:10" ht="18.75">
      <c r="A41" s="8"/>
      <c r="B41" s="8"/>
      <c r="C41" s="6" t="s">
        <v>82</v>
      </c>
      <c r="E41" s="109">
        <v>0</v>
      </c>
      <c r="F41" s="121">
        <v>10000</v>
      </c>
      <c r="H41" s="109">
        <f t="shared" si="7"/>
        <v>10000</v>
      </c>
      <c r="J41" s="82"/>
    </row>
    <row r="42" spans="1:10" ht="18.75">
      <c r="A42" s="8"/>
      <c r="B42" s="8"/>
      <c r="C42" s="6" t="s">
        <v>165</v>
      </c>
      <c r="E42" s="109">
        <v>0</v>
      </c>
      <c r="F42" s="121">
        <v>30000</v>
      </c>
      <c r="H42" s="109">
        <f t="shared" si="7"/>
        <v>30000</v>
      </c>
      <c r="J42" s="82"/>
    </row>
    <row r="43" spans="1:10" ht="18.75">
      <c r="C43" s="15" t="s">
        <v>77</v>
      </c>
      <c r="E43" s="24">
        <f>SUM(E37:E42)</f>
        <v>0</v>
      </c>
      <c r="F43" s="24">
        <f t="shared" ref="F43" si="8">SUM(F37:F42)</f>
        <v>150000</v>
      </c>
      <c r="H43" s="24">
        <f>SUM(H37:H42)</f>
        <v>150000</v>
      </c>
      <c r="J43" s="82"/>
    </row>
    <row r="44" spans="1:10" ht="9" customHeight="1">
      <c r="A44" s="8"/>
      <c r="B44" s="8"/>
      <c r="C44" s="6"/>
      <c r="E44" s="114"/>
      <c r="F44" s="114"/>
      <c r="H44" s="114"/>
      <c r="J44" s="82"/>
    </row>
    <row r="45" spans="1:10" ht="18.75">
      <c r="A45" s="8"/>
      <c r="B45" s="8"/>
      <c r="C45" s="6" t="s">
        <v>133</v>
      </c>
      <c r="E45" s="109">
        <f>-Revenue!N19</f>
        <v>700</v>
      </c>
      <c r="F45" s="121">
        <v>9000</v>
      </c>
      <c r="H45" s="109">
        <f>+F45-E45</f>
        <v>8300</v>
      </c>
      <c r="J45" s="82"/>
    </row>
    <row r="46" spans="1:10" ht="9" customHeight="1" thickBot="1">
      <c r="C46" s="6"/>
      <c r="E46" s="115"/>
      <c r="F46" s="115"/>
      <c r="H46" s="115"/>
      <c r="J46" s="82"/>
    </row>
    <row r="47" spans="1:10" ht="27" customHeight="1" thickTop="1" thickBot="1">
      <c r="C47" s="22" t="s">
        <v>146</v>
      </c>
      <c r="E47" s="23">
        <f t="shared" ref="E47:H47" si="9">+E35+E43+E45</f>
        <v>700</v>
      </c>
      <c r="F47" s="23">
        <f>+F35+F43+F45</f>
        <v>1329000</v>
      </c>
      <c r="H47" s="23">
        <f t="shared" si="9"/>
        <v>1328300</v>
      </c>
      <c r="J47" s="82"/>
    </row>
    <row r="48" spans="1:10" s="9" customFormat="1" ht="15.75" thickTop="1"/>
    <row r="49" spans="3:10" s="9" customFormat="1"/>
    <row r="50" spans="3:10" ht="27" customHeight="1">
      <c r="C50" s="116" t="s">
        <v>87</v>
      </c>
      <c r="E50" s="27">
        <f>E47-E26</f>
        <v>-171604.87134600003</v>
      </c>
      <c r="F50" s="27">
        <f>F47-F26</f>
        <v>-644000</v>
      </c>
      <c r="H50" s="27">
        <f>H47-H26</f>
        <v>-472395.12865399988</v>
      </c>
      <c r="J50" s="82"/>
    </row>
    <row r="51" spans="3:10" ht="27" customHeight="1">
      <c r="C51" s="88" t="s">
        <v>243</v>
      </c>
      <c r="E51" s="89"/>
      <c r="F51" s="89">
        <f t="shared" ref="F51" si="10">F50/4</f>
        <v>-161000</v>
      </c>
      <c r="H51" s="89"/>
      <c r="J51" s="82"/>
    </row>
  </sheetData>
  <printOptions horizontalCentered="1"/>
  <pageMargins left="0.5" right="0.5" top="0.5" bottom="0.5" header="0.3" footer="0.3"/>
  <pageSetup scale="75" orientation="portrait" r:id="rId1"/>
  <headerFooter>
    <oddFooter>&amp;R&amp;"-,Italic"&amp;9&amp;D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zoomScaleNormal="100" workbookViewId="0">
      <selection activeCell="V4" sqref="V4"/>
    </sheetView>
  </sheetViews>
  <sheetFormatPr defaultRowHeight="15"/>
  <cols>
    <col min="1" max="1" width="3.7109375" style="83" customWidth="1"/>
    <col min="2" max="2" width="8.7109375" style="83" customWidth="1"/>
    <col min="3" max="3" width="43.85546875" style="83" bestFit="1" customWidth="1"/>
    <col min="4" max="4" width="3.7109375" style="83" customWidth="1"/>
    <col min="5" max="5" width="12.7109375" style="83" customWidth="1"/>
    <col min="6" max="7" width="7.7109375" style="83" customWidth="1"/>
    <col min="8" max="8" width="3.7109375" style="83" customWidth="1"/>
    <col min="9" max="12" width="12.7109375" style="83" customWidth="1"/>
    <col min="13" max="13" width="3.7109375" style="83" customWidth="1"/>
    <col min="14" max="14" width="12.7109375" style="83" customWidth="1"/>
    <col min="15" max="18" width="7.7109375" style="83" customWidth="1"/>
    <col min="19" max="16384" width="9.140625" style="83"/>
  </cols>
  <sheetData>
    <row r="1" spans="2:18" ht="23.25">
      <c r="B1" s="4" t="s">
        <v>152</v>
      </c>
    </row>
    <row r="2" spans="2:18" ht="23.25">
      <c r="B2" s="4" t="s">
        <v>170</v>
      </c>
    </row>
    <row r="3" spans="2:18">
      <c r="E3" s="29"/>
      <c r="F3" s="29"/>
      <c r="G3" s="29"/>
      <c r="I3" s="29"/>
      <c r="J3" s="29"/>
      <c r="K3" s="29"/>
      <c r="L3" s="29"/>
      <c r="Q3" s="29"/>
      <c r="R3" s="29"/>
    </row>
    <row r="4" spans="2:18">
      <c r="E4" s="29"/>
      <c r="F4" s="29"/>
      <c r="G4" s="29"/>
      <c r="I4" s="29"/>
      <c r="J4" s="29"/>
      <c r="K4" s="29"/>
      <c r="L4" s="34" t="s">
        <v>151</v>
      </c>
      <c r="N4" s="39" t="s">
        <v>148</v>
      </c>
      <c r="R4" s="9"/>
    </row>
    <row r="5" spans="2:18">
      <c r="F5" s="12"/>
      <c r="G5" s="12"/>
      <c r="J5" s="30">
        <v>0.89270000000000005</v>
      </c>
      <c r="K5" s="31">
        <v>0.1</v>
      </c>
      <c r="L5" s="35" t="s">
        <v>171</v>
      </c>
      <c r="N5" s="39" t="s">
        <v>132</v>
      </c>
      <c r="Q5" s="12"/>
      <c r="R5" s="12"/>
    </row>
    <row r="6" spans="2:18" ht="30" customHeight="1">
      <c r="B6" s="40" t="s">
        <v>120</v>
      </c>
      <c r="C6" s="40" t="s">
        <v>136</v>
      </c>
      <c r="E6" s="72" t="s">
        <v>155</v>
      </c>
      <c r="F6" s="122" t="s">
        <v>153</v>
      </c>
      <c r="G6" s="123"/>
      <c r="I6" s="43" t="s">
        <v>137</v>
      </c>
      <c r="J6" s="41" t="s">
        <v>150</v>
      </c>
      <c r="K6" s="41" t="s">
        <v>147</v>
      </c>
      <c r="L6" s="41" t="s">
        <v>138</v>
      </c>
      <c r="N6" s="42" t="s">
        <v>149</v>
      </c>
      <c r="O6" s="124" t="s">
        <v>154</v>
      </c>
      <c r="P6" s="125"/>
    </row>
    <row r="7" spans="2:18">
      <c r="B7" s="74" t="s">
        <v>68</v>
      </c>
      <c r="C7" s="76" t="s">
        <v>119</v>
      </c>
      <c r="E7" s="45">
        <v>414.75</v>
      </c>
      <c r="F7" s="47"/>
      <c r="G7" s="48">
        <f>E7/$E$32</f>
        <v>0.17909964374392745</v>
      </c>
      <c r="I7" s="59">
        <v>16688.41</v>
      </c>
      <c r="J7" s="57">
        <f>+I7*$J$5</f>
        <v>14897.743607</v>
      </c>
      <c r="K7" s="32">
        <f>+I7*$K$5</f>
        <v>1668.8410000000001</v>
      </c>
      <c r="L7" s="59">
        <f>+I7+J7+K7</f>
        <v>33254.994607000001</v>
      </c>
      <c r="N7" s="63">
        <f>ROUND(L7*4,-3)</f>
        <v>133000</v>
      </c>
      <c r="O7" s="47"/>
      <c r="P7" s="48">
        <f>N7/$N$32</f>
        <v>0.20367534456355282</v>
      </c>
    </row>
    <row r="8" spans="2:18">
      <c r="B8" s="74" t="s">
        <v>69</v>
      </c>
      <c r="C8" s="76" t="s">
        <v>118</v>
      </c>
      <c r="E8" s="45">
        <v>444.5</v>
      </c>
      <c r="F8" s="47"/>
      <c r="G8" s="48">
        <f>E8/$E$32</f>
        <v>0.19194645363273238</v>
      </c>
      <c r="I8" s="59">
        <v>17990</v>
      </c>
      <c r="J8" s="57">
        <f>+I8*$J$5</f>
        <v>16059.673000000001</v>
      </c>
      <c r="K8" s="32">
        <f>+I8*$K$5</f>
        <v>1799</v>
      </c>
      <c r="L8" s="59">
        <f>+I8+J8+K8</f>
        <v>35848.673000000003</v>
      </c>
      <c r="N8" s="63">
        <f>ROUND(L8*4,-3)</f>
        <v>143000</v>
      </c>
      <c r="O8" s="47"/>
      <c r="P8" s="48">
        <f>N8/$N$32</f>
        <v>0.21898928024502298</v>
      </c>
    </row>
    <row r="9" spans="2:18">
      <c r="B9" s="74"/>
      <c r="C9" s="77" t="s">
        <v>157</v>
      </c>
      <c r="E9" s="46">
        <f>SUM(E7:E8)</f>
        <v>859.25</v>
      </c>
      <c r="F9" s="47"/>
      <c r="G9" s="49">
        <f>SUM(G7:G8)</f>
        <v>0.37104609737665983</v>
      </c>
      <c r="I9" s="60">
        <f>SUM(I7:I8)</f>
        <v>34678.410000000003</v>
      </c>
      <c r="J9" s="58">
        <f>SUM(J7:J8)</f>
        <v>30957.416606999999</v>
      </c>
      <c r="K9" s="36">
        <f>SUM(K7:K8)</f>
        <v>3467.8410000000003</v>
      </c>
      <c r="L9" s="60">
        <f>SUM(L7:L8)</f>
        <v>69103.66760700001</v>
      </c>
      <c r="N9" s="107">
        <f>SUM(N7:N8)</f>
        <v>276000</v>
      </c>
      <c r="O9" s="47"/>
      <c r="P9" s="49">
        <f>SUM(P7:P8)</f>
        <v>0.42266462480857581</v>
      </c>
    </row>
    <row r="10" spans="2:18">
      <c r="B10" s="74"/>
      <c r="C10" s="76"/>
      <c r="E10" s="45"/>
      <c r="F10" s="47"/>
      <c r="G10" s="50"/>
      <c r="I10" s="59"/>
      <c r="J10" s="57"/>
      <c r="K10" s="32"/>
      <c r="L10" s="59"/>
      <c r="N10" s="65"/>
      <c r="O10" s="47"/>
      <c r="P10" s="50"/>
    </row>
    <row r="11" spans="2:18">
      <c r="B11" s="74" t="s">
        <v>70</v>
      </c>
      <c r="C11" s="76" t="s">
        <v>117</v>
      </c>
      <c r="E11" s="45">
        <v>171.5</v>
      </c>
      <c r="F11" s="51">
        <f>E11/$E$32</f>
        <v>7.4058080535463672E-2</v>
      </c>
      <c r="G11" s="50"/>
      <c r="I11" s="59">
        <v>5970.75</v>
      </c>
      <c r="J11" s="57">
        <f>+I11*$J$5</f>
        <v>5330.0885250000001</v>
      </c>
      <c r="K11" s="32">
        <f>+I11*$K$5</f>
        <v>597.07500000000005</v>
      </c>
      <c r="L11" s="59">
        <f>+I11+J11+K11</f>
        <v>11897.913525</v>
      </c>
      <c r="N11" s="63">
        <f>ROUND(L11*4,-3)</f>
        <v>48000</v>
      </c>
      <c r="O11" s="51">
        <f>N11/$N$32</f>
        <v>7.3506891271056668E-2</v>
      </c>
      <c r="P11" s="50"/>
    </row>
    <row r="12" spans="2:18">
      <c r="B12" s="74" t="s">
        <v>66</v>
      </c>
      <c r="C12" s="76" t="s">
        <v>116</v>
      </c>
      <c r="E12" s="45">
        <v>38.5</v>
      </c>
      <c r="F12" s="51">
        <f>E12/$E$32</f>
        <v>1.6625283385512252E-2</v>
      </c>
      <c r="G12" s="50"/>
      <c r="I12" s="59">
        <v>1566.43</v>
      </c>
      <c r="J12" s="57">
        <f>+I12*$J$5</f>
        <v>1398.352061</v>
      </c>
      <c r="K12" s="32">
        <f>+I12*$K$5</f>
        <v>156.64300000000003</v>
      </c>
      <c r="L12" s="59">
        <f>+I12+J12+K12</f>
        <v>3121.4250609999999</v>
      </c>
      <c r="N12" s="63">
        <f>ROUND(L12*4,-3)</f>
        <v>12000</v>
      </c>
      <c r="O12" s="51">
        <f>N12/$N$32</f>
        <v>1.8376722817764167E-2</v>
      </c>
      <c r="P12" s="50"/>
    </row>
    <row r="13" spans="2:18">
      <c r="B13" s="74" t="s">
        <v>67</v>
      </c>
      <c r="C13" s="76" t="s">
        <v>115</v>
      </c>
      <c r="E13" s="45">
        <v>808.5</v>
      </c>
      <c r="F13" s="51">
        <f>E13/$E$32</f>
        <v>0.34913095109575731</v>
      </c>
      <c r="G13" s="50"/>
      <c r="I13" s="59">
        <v>22944.18</v>
      </c>
      <c r="J13" s="57">
        <f>+I13*$J$5</f>
        <v>20482.269486000001</v>
      </c>
      <c r="K13" s="32">
        <f>+I13*$K$5</f>
        <v>2294.4180000000001</v>
      </c>
      <c r="L13" s="59">
        <f>+I13+J13+K13</f>
        <v>45720.867485999996</v>
      </c>
      <c r="N13" s="63">
        <f>ROUND(L13*4,-3)</f>
        <v>183000</v>
      </c>
      <c r="O13" s="51">
        <f>N13/$N$32</f>
        <v>0.28024502297090353</v>
      </c>
      <c r="P13" s="50"/>
    </row>
    <row r="14" spans="2:18">
      <c r="B14" s="74" t="s">
        <v>100</v>
      </c>
      <c r="C14" s="76" t="s">
        <v>101</v>
      </c>
      <c r="E14" s="45">
        <v>14</v>
      </c>
      <c r="F14" s="51">
        <f>E14/$E$32</f>
        <v>6.0455575947317283E-3</v>
      </c>
      <c r="G14" s="50"/>
      <c r="I14" s="59">
        <v>729.54</v>
      </c>
      <c r="J14" s="57">
        <f>+I14*$J$5</f>
        <v>651.260358</v>
      </c>
      <c r="K14" s="32">
        <f>+I14*$K$5</f>
        <v>72.953999999999994</v>
      </c>
      <c r="L14" s="59">
        <f>+I14+J14+K14</f>
        <v>1453.7543579999999</v>
      </c>
      <c r="N14" s="63">
        <f>ROUND(L14*4,-3)</f>
        <v>6000</v>
      </c>
      <c r="O14" s="51">
        <f>N14/$N$32</f>
        <v>9.1883614088820835E-3</v>
      </c>
      <c r="P14" s="50"/>
    </row>
    <row r="15" spans="2:18">
      <c r="B15" s="74"/>
      <c r="C15" s="77" t="s">
        <v>156</v>
      </c>
      <c r="E15" s="46">
        <f>SUM(E11:E14)</f>
        <v>1032.5</v>
      </c>
      <c r="F15" s="52">
        <f>SUM(F11:F14)</f>
        <v>0.44585987261146498</v>
      </c>
      <c r="G15" s="50"/>
      <c r="I15" s="60">
        <f>SUM(I11:I14)</f>
        <v>31210.9</v>
      </c>
      <c r="J15" s="58">
        <f>SUM(J11:J14)</f>
        <v>27861.970430000001</v>
      </c>
      <c r="K15" s="36">
        <f>SUM(K11:K14)</f>
        <v>3121.0900000000006</v>
      </c>
      <c r="L15" s="60">
        <f>SUM(L11:L14)</f>
        <v>62193.960429999992</v>
      </c>
      <c r="N15" s="107">
        <f>SUM(N11:N14)</f>
        <v>249000</v>
      </c>
      <c r="O15" s="52">
        <f>SUM(O11:O14)</f>
        <v>0.38131699846860645</v>
      </c>
      <c r="P15" s="50"/>
    </row>
    <row r="16" spans="2:18">
      <c r="B16" s="74"/>
      <c r="C16" s="76"/>
      <c r="E16" s="45"/>
      <c r="F16" s="51"/>
      <c r="G16" s="50"/>
      <c r="I16" s="59"/>
      <c r="J16" s="57"/>
      <c r="K16" s="32"/>
      <c r="L16" s="59"/>
      <c r="N16" s="65"/>
      <c r="O16" s="51"/>
      <c r="P16" s="50"/>
    </row>
    <row r="17" spans="2:16">
      <c r="B17" s="74" t="s">
        <v>74</v>
      </c>
      <c r="C17" s="76" t="s">
        <v>90</v>
      </c>
      <c r="E17" s="45">
        <v>85</v>
      </c>
      <c r="F17" s="51">
        <f>E17/$E$32</f>
        <v>3.670517111087121E-2</v>
      </c>
      <c r="G17" s="50"/>
      <c r="I17" s="59">
        <v>3909.34</v>
      </c>
      <c r="J17" s="57">
        <f>+I17*$J$5</f>
        <v>3489.8678180000002</v>
      </c>
      <c r="K17" s="32">
        <f>+I17*$K$5</f>
        <v>390.93400000000003</v>
      </c>
      <c r="L17" s="59">
        <f>+I17+J17+K17</f>
        <v>7790.141818000001</v>
      </c>
      <c r="N17" s="63">
        <f>ROUND(L17*4,-3)</f>
        <v>31000</v>
      </c>
      <c r="O17" s="51">
        <f>N17/$N$32</f>
        <v>4.7473200612557429E-2</v>
      </c>
      <c r="P17" s="50"/>
    </row>
    <row r="18" spans="2:16">
      <c r="B18" s="74" t="s">
        <v>105</v>
      </c>
      <c r="C18" s="76" t="s">
        <v>114</v>
      </c>
      <c r="E18" s="45">
        <v>82.5</v>
      </c>
      <c r="F18" s="51">
        <f>E18/$E$32</f>
        <v>3.5625607254669116E-2</v>
      </c>
      <c r="G18" s="50"/>
      <c r="I18" s="59">
        <v>3956.97</v>
      </c>
      <c r="J18" s="57">
        <f>+I18*$J$5</f>
        <v>3532.387119</v>
      </c>
      <c r="K18" s="32">
        <f>+I18*$K$5</f>
        <v>395.697</v>
      </c>
      <c r="L18" s="59">
        <f>+I18+J18+K18</f>
        <v>7885.0541190000004</v>
      </c>
      <c r="N18" s="63">
        <f>ROUND(L18*4,-3)</f>
        <v>32000</v>
      </c>
      <c r="O18" s="51">
        <f t="shared" ref="O18:O19" si="0">N18/$N$32</f>
        <v>4.9004594180704443E-2</v>
      </c>
      <c r="P18" s="50"/>
    </row>
    <row r="19" spans="2:16">
      <c r="B19" s="74" t="s">
        <v>75</v>
      </c>
      <c r="C19" s="76" t="s">
        <v>113</v>
      </c>
      <c r="E19" s="45">
        <v>18</v>
      </c>
      <c r="F19" s="51">
        <f>E19/$E$32</f>
        <v>7.7728597646550797E-3</v>
      </c>
      <c r="G19" s="50"/>
      <c r="I19" s="59">
        <v>562.49</v>
      </c>
      <c r="J19" s="57">
        <f>+I19*$J$5</f>
        <v>502.13482300000004</v>
      </c>
      <c r="K19" s="32">
        <f>+I19*$K$5</f>
        <v>56.249000000000002</v>
      </c>
      <c r="L19" s="59">
        <f>+I19+J19+K19</f>
        <v>1120.8738230000001</v>
      </c>
      <c r="N19" s="63">
        <f>ROUND(L19*4,-3)</f>
        <v>4000</v>
      </c>
      <c r="O19" s="51">
        <f t="shared" si="0"/>
        <v>6.1255742725880554E-3</v>
      </c>
      <c r="P19" s="50"/>
    </row>
    <row r="20" spans="2:16">
      <c r="B20" s="74"/>
      <c r="C20" s="77" t="s">
        <v>158</v>
      </c>
      <c r="E20" s="46">
        <f>SUM(E17:E19)</f>
        <v>185.5</v>
      </c>
      <c r="F20" s="52">
        <f>SUM(F17:F19)</f>
        <v>8.0103638130195415E-2</v>
      </c>
      <c r="G20" s="50"/>
      <c r="I20" s="60">
        <f>SUM(I17:I19)</f>
        <v>8428.7999999999993</v>
      </c>
      <c r="J20" s="58">
        <f>SUM(J17:J19)</f>
        <v>7524.38976</v>
      </c>
      <c r="K20" s="36">
        <f t="shared" ref="K20:L20" si="1">SUM(K17:K19)</f>
        <v>842.88000000000011</v>
      </c>
      <c r="L20" s="60">
        <f t="shared" si="1"/>
        <v>16796.069760000002</v>
      </c>
      <c r="N20" s="107">
        <f>SUM(N17:N19)</f>
        <v>67000</v>
      </c>
      <c r="O20" s="52">
        <f>SUM(O17:O19)</f>
        <v>0.10260336906584994</v>
      </c>
      <c r="P20" s="50"/>
    </row>
    <row r="21" spans="2:16">
      <c r="B21" s="74"/>
      <c r="C21" s="76"/>
      <c r="E21" s="45"/>
      <c r="F21" s="51"/>
      <c r="G21" s="50"/>
      <c r="I21" s="59"/>
      <c r="J21" s="57"/>
      <c r="K21" s="32"/>
      <c r="L21" s="59"/>
      <c r="N21" s="65"/>
      <c r="O21" s="51"/>
      <c r="P21" s="50"/>
    </row>
    <row r="22" spans="2:16">
      <c r="B22" s="74" t="s">
        <v>71</v>
      </c>
      <c r="C22" s="76" t="s">
        <v>112</v>
      </c>
      <c r="E22" s="45">
        <v>0</v>
      </c>
      <c r="F22" s="51">
        <f>E22/$E$32</f>
        <v>0</v>
      </c>
      <c r="G22" s="50"/>
      <c r="I22" s="59">
        <v>0</v>
      </c>
      <c r="J22" s="57">
        <f>+I22*$J$5</f>
        <v>0</v>
      </c>
      <c r="K22" s="32">
        <f>+I22*$K$5</f>
        <v>0</v>
      </c>
      <c r="L22" s="59">
        <f>+I22+J22+K22</f>
        <v>0</v>
      </c>
      <c r="N22" s="63">
        <f>ROUND(L22*4,-3)</f>
        <v>0</v>
      </c>
      <c r="O22" s="51">
        <f>N22/$N$32</f>
        <v>0</v>
      </c>
      <c r="P22" s="50"/>
    </row>
    <row r="23" spans="2:16">
      <c r="B23" s="74" t="s">
        <v>72</v>
      </c>
      <c r="C23" s="76" t="s">
        <v>111</v>
      </c>
      <c r="E23" s="45">
        <v>15</v>
      </c>
      <c r="F23" s="51">
        <f>E23/$E$32</f>
        <v>6.4773831372125657E-3</v>
      </c>
      <c r="G23" s="50"/>
      <c r="I23" s="59">
        <v>637.22</v>
      </c>
      <c r="J23" s="57">
        <f>+I23*$J$5</f>
        <v>568.84629400000006</v>
      </c>
      <c r="K23" s="32">
        <f>+I23*$K$5</f>
        <v>63.722000000000008</v>
      </c>
      <c r="L23" s="59">
        <f>+I23+J23+K23</f>
        <v>1269.7882940000002</v>
      </c>
      <c r="N23" s="63">
        <f>ROUND(L23*4,-3)</f>
        <v>5000</v>
      </c>
      <c r="O23" s="51">
        <f t="shared" ref="O23:O24" si="2">N23/$N$32</f>
        <v>7.656967840735069E-3</v>
      </c>
      <c r="P23" s="50"/>
    </row>
    <row r="24" spans="2:16">
      <c r="B24" s="74" t="s">
        <v>73</v>
      </c>
      <c r="C24" s="76" t="s">
        <v>92</v>
      </c>
      <c r="E24" s="45">
        <v>223.5</v>
      </c>
      <c r="F24" s="51">
        <f>E24/$E$32</f>
        <v>9.6513008744467235E-2</v>
      </c>
      <c r="G24" s="50"/>
      <c r="I24" s="59">
        <v>7000.65</v>
      </c>
      <c r="J24" s="57">
        <f>+I24*$J$5</f>
        <v>6249.4802550000004</v>
      </c>
      <c r="K24" s="32">
        <f>+I24*$K$5</f>
        <v>700.06500000000005</v>
      </c>
      <c r="L24" s="59">
        <f>+I24+J24+K24</f>
        <v>13950.195255000001</v>
      </c>
      <c r="N24" s="63">
        <f>ROUND(L24*4,-3)</f>
        <v>56000</v>
      </c>
      <c r="O24" s="51">
        <f t="shared" si="2"/>
        <v>8.575803981623277E-2</v>
      </c>
      <c r="P24" s="50"/>
    </row>
    <row r="25" spans="2:16">
      <c r="B25" s="74"/>
      <c r="C25" s="77" t="s">
        <v>159</v>
      </c>
      <c r="E25" s="46">
        <f>SUM(E22:E24)</f>
        <v>238.5</v>
      </c>
      <c r="F25" s="52">
        <f>SUM(F22:F24)</f>
        <v>0.1029903918816798</v>
      </c>
      <c r="G25" s="50"/>
      <c r="I25" s="60">
        <f>SUM(I22:I24)</f>
        <v>7637.87</v>
      </c>
      <c r="J25" s="58">
        <f>SUM(J22:J24)</f>
        <v>6818.3265490000003</v>
      </c>
      <c r="K25" s="36">
        <f t="shared" ref="K25:L25" si="3">SUM(K22:K24)</f>
        <v>763.78700000000003</v>
      </c>
      <c r="L25" s="60">
        <f t="shared" si="3"/>
        <v>15219.983549</v>
      </c>
      <c r="N25" s="107">
        <f>SUM(N22:N24)</f>
        <v>61000</v>
      </c>
      <c r="O25" s="52">
        <f>SUM(O22:O24)</f>
        <v>9.3415007656967836E-2</v>
      </c>
      <c r="P25" s="50"/>
    </row>
    <row r="26" spans="2:16">
      <c r="B26" s="74"/>
      <c r="C26" s="76"/>
      <c r="E26" s="45"/>
      <c r="F26" s="44"/>
      <c r="G26" s="50"/>
      <c r="I26" s="59"/>
      <c r="J26" s="57"/>
      <c r="K26" s="32"/>
      <c r="L26" s="59"/>
      <c r="N26" s="69"/>
      <c r="O26" s="57"/>
      <c r="P26" s="50"/>
    </row>
    <row r="27" spans="2:16">
      <c r="B27" s="74"/>
      <c r="C27" s="106" t="s">
        <v>61</v>
      </c>
      <c r="E27" s="45"/>
      <c r="F27" s="44"/>
      <c r="G27" s="53">
        <f>+F11+F14+F17+F22</f>
        <v>0.11680880924106661</v>
      </c>
      <c r="I27" s="59"/>
      <c r="J27" s="57"/>
      <c r="K27" s="32"/>
      <c r="L27" s="59"/>
      <c r="N27" s="71">
        <f>+N11+N17+N22</f>
        <v>79000</v>
      </c>
      <c r="O27" s="57"/>
      <c r="P27" s="53">
        <f>+O11+O14+O17+O22</f>
        <v>0.13016845329249618</v>
      </c>
    </row>
    <row r="28" spans="2:16">
      <c r="B28" s="74"/>
      <c r="C28" s="106" t="s">
        <v>62</v>
      </c>
      <c r="E28" s="45"/>
      <c r="F28" s="44"/>
      <c r="G28" s="53">
        <f>+F12+F18+F23</f>
        <v>5.8728273777393931E-2</v>
      </c>
      <c r="I28" s="59"/>
      <c r="J28" s="57"/>
      <c r="K28" s="32"/>
      <c r="L28" s="59"/>
      <c r="N28" s="71">
        <f>+N12+N18+N23</f>
        <v>49000</v>
      </c>
      <c r="O28" s="57"/>
      <c r="P28" s="53">
        <f>+O12+O18+O23</f>
        <v>7.5038284839203676E-2</v>
      </c>
    </row>
    <row r="29" spans="2:16">
      <c r="B29" s="74"/>
      <c r="C29" s="106" t="s">
        <v>63</v>
      </c>
      <c r="E29" s="45"/>
      <c r="F29" s="44"/>
      <c r="G29" s="53">
        <f>+F13+F19+F24</f>
        <v>0.45341681960487962</v>
      </c>
      <c r="I29" s="59"/>
      <c r="J29" s="57"/>
      <c r="K29" s="32"/>
      <c r="L29" s="59"/>
      <c r="N29" s="71">
        <f>+N13+N19+N24</f>
        <v>243000</v>
      </c>
      <c r="O29" s="57"/>
      <c r="P29" s="53">
        <f>+O13+O19+O24</f>
        <v>0.37212863705972432</v>
      </c>
    </row>
    <row r="30" spans="2:16">
      <c r="B30" s="74"/>
      <c r="C30" s="84" t="s">
        <v>166</v>
      </c>
      <c r="E30" s="91">
        <f>+E15+E20+E25</f>
        <v>1456.5</v>
      </c>
      <c r="F30" s="44"/>
      <c r="G30" s="49">
        <f>SUM(G27:G29)</f>
        <v>0.62895390262334017</v>
      </c>
      <c r="I30" s="85">
        <f>+I15+I20+I25</f>
        <v>47277.57</v>
      </c>
      <c r="J30" s="86">
        <f t="shared" ref="J30:L30" si="4">+J15+J20+J25</f>
        <v>42204.686738999997</v>
      </c>
      <c r="K30" s="87">
        <f t="shared" si="4"/>
        <v>4727.7570000000005</v>
      </c>
      <c r="L30" s="85">
        <f t="shared" si="4"/>
        <v>94210.013738999987</v>
      </c>
      <c r="N30" s="64">
        <f>SUM(N27:N29)</f>
        <v>371000</v>
      </c>
      <c r="O30" s="57"/>
      <c r="P30" s="49">
        <f>SUM(P27:P29)</f>
        <v>0.57733537519142419</v>
      </c>
    </row>
    <row r="31" spans="2:16">
      <c r="B31" s="74"/>
      <c r="C31" s="76"/>
      <c r="E31" s="45"/>
      <c r="F31" s="44"/>
      <c r="G31" s="54"/>
      <c r="I31" s="45"/>
      <c r="J31" s="57"/>
      <c r="K31" s="32"/>
      <c r="L31" s="59"/>
      <c r="N31" s="70"/>
      <c r="O31" s="57"/>
      <c r="P31" s="54"/>
    </row>
    <row r="32" spans="2:16" ht="15.75" thickBot="1">
      <c r="B32" s="75"/>
      <c r="C32" s="78" t="s">
        <v>31</v>
      </c>
      <c r="E32" s="73">
        <f>+E9+E15+E20+E25</f>
        <v>2315.75</v>
      </c>
      <c r="F32" s="56"/>
      <c r="G32" s="55">
        <f>+G9+G30</f>
        <v>1</v>
      </c>
      <c r="I32" s="68">
        <f>+I9+I15+I20+I25</f>
        <v>81955.98</v>
      </c>
      <c r="J32" s="62">
        <f>+J9+J15+J20+J25</f>
        <v>73162.103346000004</v>
      </c>
      <c r="K32" s="38">
        <f>+K9+K15+K20+K25</f>
        <v>8195.598</v>
      </c>
      <c r="L32" s="67">
        <f>+L9+L15+L20+L25</f>
        <v>163313.68134600003</v>
      </c>
      <c r="N32" s="66">
        <f>+N9+N15+N20+N25</f>
        <v>653000</v>
      </c>
      <c r="O32" s="61"/>
      <c r="P32" s="55">
        <f>+P9+P30</f>
        <v>1</v>
      </c>
    </row>
    <row r="33" spans="6:18" ht="15.75" thickTop="1">
      <c r="F33" s="33"/>
      <c r="Q33" s="32"/>
    </row>
    <row r="34" spans="6:18">
      <c r="G34" s="37"/>
      <c r="R34" s="37"/>
    </row>
    <row r="35" spans="6:18">
      <c r="G35" s="37"/>
      <c r="R35" s="37"/>
    </row>
    <row r="36" spans="6:18">
      <c r="G36" s="37"/>
      <c r="R36" s="37"/>
    </row>
    <row r="37" spans="6:18">
      <c r="G37" s="37"/>
      <c r="R37" s="37"/>
    </row>
    <row r="38" spans="6:18">
      <c r="G38" s="37"/>
      <c r="R38" s="37"/>
    </row>
    <row r="39" spans="6:18">
      <c r="G39" s="37"/>
      <c r="R39" s="37"/>
    </row>
    <row r="40" spans="6:18">
      <c r="G40" s="37"/>
      <c r="R40" s="37"/>
    </row>
  </sheetData>
  <mergeCells count="2">
    <mergeCell ref="F6:G6"/>
    <mergeCell ref="O6:P6"/>
  </mergeCells>
  <printOptions horizontalCentered="1"/>
  <pageMargins left="0.5" right="0.5" top="0.5" bottom="0.5" header="0.3" footer="0.3"/>
  <pageSetup scale="74" orientation="landscape" r:id="rId1"/>
  <headerFooter>
    <oddFooter>&amp;R&amp;"-,Italic"&amp;9&amp;D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zoomScale="90" zoomScaleNormal="90" workbookViewId="0">
      <pane ySplit="8" topLeftCell="A9" activePane="bottomLeft" state="frozen"/>
      <selection activeCell="V4" sqref="V4"/>
      <selection pane="bottomLeft" activeCell="F44" sqref="F44"/>
    </sheetView>
  </sheetViews>
  <sheetFormatPr defaultRowHeight="15"/>
  <cols>
    <col min="1" max="5" width="9.140625" style="83"/>
    <col min="6" max="6" width="10.28515625" style="83" bestFit="1" customWidth="1"/>
    <col min="7" max="7" width="11.42578125" style="83" bestFit="1" customWidth="1"/>
    <col min="8" max="8" width="9.5703125" style="83" bestFit="1" customWidth="1"/>
    <col min="9" max="9" width="27.85546875" style="83" bestFit="1" customWidth="1"/>
    <col min="10" max="10" width="25.85546875" style="83" hidden="1" customWidth="1"/>
    <col min="11" max="11" width="15" style="83" hidden="1" customWidth="1"/>
    <col min="12" max="12" width="35" style="83" bestFit="1" customWidth="1"/>
    <col min="13" max="13" width="10.5703125" style="83" hidden="1" customWidth="1"/>
    <col min="14" max="14" width="10" style="83" hidden="1" customWidth="1"/>
    <col min="15" max="15" width="48.5703125" style="83" bestFit="1" customWidth="1"/>
    <col min="16" max="16" width="27" style="83" hidden="1" customWidth="1"/>
    <col min="17" max="17" width="9.5703125" style="83" bestFit="1" customWidth="1"/>
    <col min="18" max="18" width="11.5703125" style="83" bestFit="1" customWidth="1"/>
    <col min="19" max="19" width="17.85546875" style="83" bestFit="1" customWidth="1"/>
    <col min="20" max="20" width="11.5703125" style="83" bestFit="1" customWidth="1"/>
    <col min="21" max="21" width="15.28515625" style="83" hidden="1" customWidth="1"/>
    <col min="22" max="22" width="14.28515625" style="83" bestFit="1" customWidth="1"/>
    <col min="23" max="16384" width="9.140625" style="83"/>
  </cols>
  <sheetData>
    <row r="1" spans="1:22">
      <c r="A1" s="90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>
      <c r="A2" s="101" t="s">
        <v>177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>
      <c r="A4" s="79"/>
      <c r="B4" s="94" t="s">
        <v>2</v>
      </c>
      <c r="C4" s="79" t="s">
        <v>34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>
      <c r="A5" s="79"/>
      <c r="B5" s="94" t="s">
        <v>35</v>
      </c>
      <c r="C5" s="96" t="s">
        <v>178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>
      <c r="A6" s="79"/>
      <c r="B6" s="94" t="s">
        <v>3</v>
      </c>
      <c r="C6" s="79" t="s">
        <v>11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8" spans="1:22">
      <c r="A8" s="103" t="s">
        <v>4</v>
      </c>
      <c r="B8" s="103" t="s">
        <v>5</v>
      </c>
      <c r="C8" s="103" t="s">
        <v>32</v>
      </c>
      <c r="D8" s="103" t="s">
        <v>6</v>
      </c>
      <c r="E8" s="103" t="s">
        <v>36</v>
      </c>
      <c r="F8" s="103" t="s">
        <v>37</v>
      </c>
      <c r="G8" s="103" t="s">
        <v>38</v>
      </c>
      <c r="H8" s="103" t="s">
        <v>39</v>
      </c>
      <c r="I8" s="103" t="s">
        <v>40</v>
      </c>
      <c r="J8" s="103" t="s">
        <v>41</v>
      </c>
      <c r="K8" s="103" t="s">
        <v>42</v>
      </c>
      <c r="L8" s="103" t="s">
        <v>43</v>
      </c>
      <c r="M8" s="103" t="s">
        <v>45</v>
      </c>
      <c r="N8" s="92" t="s">
        <v>46</v>
      </c>
      <c r="O8" s="103" t="s">
        <v>9</v>
      </c>
      <c r="P8" s="103" t="s">
        <v>179</v>
      </c>
      <c r="Q8" s="103" t="s">
        <v>7</v>
      </c>
      <c r="R8" s="103" t="s">
        <v>44</v>
      </c>
      <c r="S8" s="103" t="s">
        <v>8</v>
      </c>
      <c r="T8" s="103" t="s">
        <v>47</v>
      </c>
      <c r="U8" s="103" t="s">
        <v>180</v>
      </c>
      <c r="V8" s="103" t="s">
        <v>48</v>
      </c>
    </row>
    <row r="9" spans="1:22">
      <c r="A9" s="79" t="s">
        <v>17</v>
      </c>
      <c r="B9" s="79" t="s">
        <v>11</v>
      </c>
      <c r="C9" s="79" t="s">
        <v>17</v>
      </c>
      <c r="D9" s="79" t="s">
        <v>129</v>
      </c>
      <c r="E9" s="79" t="s">
        <v>20</v>
      </c>
      <c r="F9" s="79" t="s">
        <v>13</v>
      </c>
      <c r="G9" s="79" t="s">
        <v>18</v>
      </c>
      <c r="H9" s="79" t="s">
        <v>93</v>
      </c>
      <c r="I9" s="79" t="s">
        <v>94</v>
      </c>
      <c r="J9" s="79" t="s">
        <v>13</v>
      </c>
      <c r="K9" s="79" t="s">
        <v>52</v>
      </c>
      <c r="L9" s="79" t="s">
        <v>53</v>
      </c>
      <c r="M9" s="79" t="s">
        <v>16</v>
      </c>
      <c r="N9" s="102">
        <v>18</v>
      </c>
      <c r="O9" s="79" t="s">
        <v>13</v>
      </c>
      <c r="P9" s="79" t="s">
        <v>181</v>
      </c>
      <c r="Q9" s="79" t="s">
        <v>14</v>
      </c>
      <c r="R9" s="79" t="s">
        <v>22</v>
      </c>
      <c r="S9" s="79" t="s">
        <v>182</v>
      </c>
      <c r="T9" s="80">
        <v>42563</v>
      </c>
      <c r="U9" s="81">
        <v>0</v>
      </c>
      <c r="V9" s="81">
        <v>143.63999999999999</v>
      </c>
    </row>
    <row r="10" spans="1:22">
      <c r="A10" s="79" t="s">
        <v>17</v>
      </c>
      <c r="B10" s="79" t="s">
        <v>11</v>
      </c>
      <c r="C10" s="79" t="s">
        <v>17</v>
      </c>
      <c r="D10" s="79" t="s">
        <v>129</v>
      </c>
      <c r="E10" s="79" t="s">
        <v>30</v>
      </c>
      <c r="F10" s="79" t="s">
        <v>13</v>
      </c>
      <c r="G10" s="79" t="s">
        <v>18</v>
      </c>
      <c r="H10" s="79" t="s">
        <v>104</v>
      </c>
      <c r="I10" s="79" t="s">
        <v>103</v>
      </c>
      <c r="J10" s="79" t="s">
        <v>217</v>
      </c>
      <c r="K10" s="79" t="s">
        <v>49</v>
      </c>
      <c r="L10" s="79" t="s">
        <v>50</v>
      </c>
      <c r="M10" s="79" t="s">
        <v>16</v>
      </c>
      <c r="N10" s="102">
        <v>13</v>
      </c>
      <c r="O10" s="79" t="s">
        <v>13</v>
      </c>
      <c r="P10" s="79" t="s">
        <v>218</v>
      </c>
      <c r="Q10" s="79" t="s">
        <v>51</v>
      </c>
      <c r="R10" s="79" t="s">
        <v>11</v>
      </c>
      <c r="S10" s="79" t="s">
        <v>219</v>
      </c>
      <c r="T10" s="80">
        <v>42563</v>
      </c>
      <c r="U10" s="81">
        <v>0</v>
      </c>
      <c r="V10" s="81">
        <v>-12650</v>
      </c>
    </row>
    <row r="11" spans="1:22">
      <c r="A11" s="79" t="s">
        <v>10</v>
      </c>
      <c r="B11" s="79" t="s">
        <v>11</v>
      </c>
      <c r="C11" s="79" t="s">
        <v>11</v>
      </c>
      <c r="D11" s="79" t="s">
        <v>12</v>
      </c>
      <c r="E11" s="79" t="s">
        <v>23</v>
      </c>
      <c r="F11" s="79" t="s">
        <v>13</v>
      </c>
      <c r="G11" s="79" t="s">
        <v>13</v>
      </c>
      <c r="H11" s="79" t="s">
        <v>100</v>
      </c>
      <c r="I11" s="79" t="s">
        <v>101</v>
      </c>
      <c r="J11" s="79" t="s">
        <v>130</v>
      </c>
      <c r="K11" s="79" t="s">
        <v>64</v>
      </c>
      <c r="L11" s="79" t="s">
        <v>65</v>
      </c>
      <c r="M11" s="79" t="s">
        <v>16</v>
      </c>
      <c r="N11" s="102">
        <v>1</v>
      </c>
      <c r="O11" s="79" t="s">
        <v>131</v>
      </c>
      <c r="P11" s="79" t="s">
        <v>220</v>
      </c>
      <c r="Q11" s="79" t="s">
        <v>14</v>
      </c>
      <c r="R11" s="79" t="s">
        <v>15</v>
      </c>
      <c r="S11" s="79" t="s">
        <v>221</v>
      </c>
      <c r="T11" s="80">
        <v>42565</v>
      </c>
      <c r="U11" s="81">
        <v>0</v>
      </c>
      <c r="V11" s="81">
        <v>9.56</v>
      </c>
    </row>
    <row r="12" spans="1:22">
      <c r="A12" s="79" t="s">
        <v>17</v>
      </c>
      <c r="B12" s="79" t="s">
        <v>11</v>
      </c>
      <c r="C12" s="79" t="s">
        <v>17</v>
      </c>
      <c r="D12" s="79" t="s">
        <v>129</v>
      </c>
      <c r="E12" s="79" t="s">
        <v>30</v>
      </c>
      <c r="F12" s="79" t="s">
        <v>19</v>
      </c>
      <c r="G12" s="79" t="s">
        <v>18</v>
      </c>
      <c r="H12" s="79" t="s">
        <v>104</v>
      </c>
      <c r="I12" s="79" t="s">
        <v>103</v>
      </c>
      <c r="J12" s="79" t="s">
        <v>163</v>
      </c>
      <c r="K12" s="79" t="s">
        <v>49</v>
      </c>
      <c r="L12" s="79" t="s">
        <v>50</v>
      </c>
      <c r="M12" s="79" t="s">
        <v>16</v>
      </c>
      <c r="N12" s="102">
        <v>1</v>
      </c>
      <c r="O12" s="79" t="s">
        <v>160</v>
      </c>
      <c r="P12" s="79" t="s">
        <v>222</v>
      </c>
      <c r="Q12" s="79" t="s">
        <v>14</v>
      </c>
      <c r="R12" s="79" t="s">
        <v>15</v>
      </c>
      <c r="S12" s="79" t="s">
        <v>223</v>
      </c>
      <c r="T12" s="80">
        <v>42566</v>
      </c>
      <c r="U12" s="81">
        <v>0</v>
      </c>
      <c r="V12" s="81">
        <v>12650</v>
      </c>
    </row>
    <row r="13" spans="1:22">
      <c r="A13" s="104" t="s">
        <v>17</v>
      </c>
      <c r="B13" s="104" t="s">
        <v>11</v>
      </c>
      <c r="C13" s="104" t="s">
        <v>17</v>
      </c>
      <c r="D13" s="104" t="s">
        <v>129</v>
      </c>
      <c r="E13" s="104" t="s">
        <v>30</v>
      </c>
      <c r="F13" s="104" t="s">
        <v>13</v>
      </c>
      <c r="G13" s="104" t="s">
        <v>18</v>
      </c>
      <c r="H13" s="104" t="s">
        <v>104</v>
      </c>
      <c r="I13" s="104" t="s">
        <v>103</v>
      </c>
      <c r="J13" s="104" t="s">
        <v>183</v>
      </c>
      <c r="K13" s="104" t="s">
        <v>54</v>
      </c>
      <c r="L13" s="104" t="s">
        <v>55</v>
      </c>
      <c r="M13" s="104" t="s">
        <v>16</v>
      </c>
      <c r="N13" s="93">
        <v>1</v>
      </c>
      <c r="O13" s="104" t="s">
        <v>184</v>
      </c>
      <c r="P13" s="104" t="s">
        <v>185</v>
      </c>
      <c r="Q13" s="104" t="s">
        <v>14</v>
      </c>
      <c r="R13" s="104" t="s">
        <v>15</v>
      </c>
      <c r="S13" s="104" t="s">
        <v>186</v>
      </c>
      <c r="T13" s="97">
        <v>42579</v>
      </c>
      <c r="U13" s="99">
        <v>0</v>
      </c>
      <c r="V13" s="99">
        <v>1550</v>
      </c>
    </row>
    <row r="14" spans="1:22">
      <c r="A14" s="104" t="s">
        <v>17</v>
      </c>
      <c r="B14" s="104" t="s">
        <v>11</v>
      </c>
      <c r="C14" s="104" t="s">
        <v>17</v>
      </c>
      <c r="D14" s="104" t="s">
        <v>129</v>
      </c>
      <c r="E14" s="104" t="s">
        <v>24</v>
      </c>
      <c r="F14" s="104" t="s">
        <v>13</v>
      </c>
      <c r="G14" s="104" t="s">
        <v>18</v>
      </c>
      <c r="H14" s="104" t="s">
        <v>162</v>
      </c>
      <c r="I14" s="104" t="s">
        <v>161</v>
      </c>
      <c r="J14" s="104" t="s">
        <v>13</v>
      </c>
      <c r="K14" s="104" t="s">
        <v>13</v>
      </c>
      <c r="L14" s="104" t="s">
        <v>13</v>
      </c>
      <c r="M14" s="104" t="s">
        <v>16</v>
      </c>
      <c r="N14" s="93">
        <v>1</v>
      </c>
      <c r="O14" s="104" t="s">
        <v>187</v>
      </c>
      <c r="P14" s="104" t="s">
        <v>188</v>
      </c>
      <c r="Q14" s="104" t="s">
        <v>25</v>
      </c>
      <c r="R14" s="104" t="s">
        <v>26</v>
      </c>
      <c r="S14" s="104" t="s">
        <v>189</v>
      </c>
      <c r="T14" s="97">
        <v>42580</v>
      </c>
      <c r="U14" s="99">
        <v>0</v>
      </c>
      <c r="V14" s="99">
        <v>-15</v>
      </c>
    </row>
    <row r="15" spans="1:22">
      <c r="A15" s="104" t="s">
        <v>10</v>
      </c>
      <c r="B15" s="104" t="s">
        <v>11</v>
      </c>
      <c r="C15" s="104" t="s">
        <v>11</v>
      </c>
      <c r="D15" s="104" t="s">
        <v>12</v>
      </c>
      <c r="E15" s="104" t="s">
        <v>23</v>
      </c>
      <c r="F15" s="104" t="s">
        <v>13</v>
      </c>
      <c r="G15" s="104" t="s">
        <v>13</v>
      </c>
      <c r="H15" s="104" t="s">
        <v>100</v>
      </c>
      <c r="I15" s="104" t="s">
        <v>101</v>
      </c>
      <c r="J15" s="104" t="s">
        <v>130</v>
      </c>
      <c r="K15" s="104" t="s">
        <v>64</v>
      </c>
      <c r="L15" s="104" t="s">
        <v>65</v>
      </c>
      <c r="M15" s="104" t="s">
        <v>16</v>
      </c>
      <c r="N15" s="93">
        <v>1</v>
      </c>
      <c r="O15" s="104" t="s">
        <v>131</v>
      </c>
      <c r="P15" s="104" t="s">
        <v>224</v>
      </c>
      <c r="Q15" s="104" t="s">
        <v>14</v>
      </c>
      <c r="R15" s="104" t="s">
        <v>15</v>
      </c>
      <c r="S15" s="104" t="s">
        <v>225</v>
      </c>
      <c r="T15" s="97">
        <v>42600</v>
      </c>
      <c r="U15" s="99">
        <v>0</v>
      </c>
      <c r="V15" s="99">
        <v>48.5</v>
      </c>
    </row>
    <row r="16" spans="1:22">
      <c r="A16" s="104" t="s">
        <v>17</v>
      </c>
      <c r="B16" s="104" t="s">
        <v>11</v>
      </c>
      <c r="C16" s="104" t="s">
        <v>17</v>
      </c>
      <c r="D16" s="104" t="s">
        <v>129</v>
      </c>
      <c r="E16" s="104" t="s">
        <v>23</v>
      </c>
      <c r="F16" s="104" t="s">
        <v>13</v>
      </c>
      <c r="G16" s="104" t="s">
        <v>18</v>
      </c>
      <c r="H16" s="104" t="s">
        <v>100</v>
      </c>
      <c r="I16" s="104" t="s">
        <v>101</v>
      </c>
      <c r="J16" s="104" t="s">
        <v>190</v>
      </c>
      <c r="K16" s="104" t="s">
        <v>64</v>
      </c>
      <c r="L16" s="104" t="s">
        <v>65</v>
      </c>
      <c r="M16" s="104" t="s">
        <v>16</v>
      </c>
      <c r="N16" s="93">
        <v>1</v>
      </c>
      <c r="O16" s="104" t="s">
        <v>191</v>
      </c>
      <c r="P16" s="104" t="s">
        <v>192</v>
      </c>
      <c r="Q16" s="104" t="s">
        <v>14</v>
      </c>
      <c r="R16" s="104" t="s">
        <v>15</v>
      </c>
      <c r="S16" s="104" t="s">
        <v>193</v>
      </c>
      <c r="T16" s="97">
        <v>42607</v>
      </c>
      <c r="U16" s="99">
        <v>0</v>
      </c>
      <c r="V16" s="99">
        <v>120.07</v>
      </c>
    </row>
    <row r="17" spans="1:22">
      <c r="A17" s="104" t="s">
        <v>17</v>
      </c>
      <c r="B17" s="104" t="s">
        <v>11</v>
      </c>
      <c r="C17" s="104" t="s">
        <v>17</v>
      </c>
      <c r="D17" s="104" t="s">
        <v>129</v>
      </c>
      <c r="E17" s="104" t="s">
        <v>24</v>
      </c>
      <c r="F17" s="104" t="s">
        <v>13</v>
      </c>
      <c r="G17" s="104" t="s">
        <v>18</v>
      </c>
      <c r="H17" s="104" t="s">
        <v>162</v>
      </c>
      <c r="I17" s="104" t="s">
        <v>161</v>
      </c>
      <c r="J17" s="104" t="s">
        <v>13</v>
      </c>
      <c r="K17" s="104" t="s">
        <v>13</v>
      </c>
      <c r="L17" s="104" t="s">
        <v>13</v>
      </c>
      <c r="M17" s="104" t="s">
        <v>16</v>
      </c>
      <c r="N17" s="93">
        <v>1</v>
      </c>
      <c r="O17" s="104" t="s">
        <v>194</v>
      </c>
      <c r="P17" s="104" t="s">
        <v>195</v>
      </c>
      <c r="Q17" s="104" t="s">
        <v>25</v>
      </c>
      <c r="R17" s="104" t="s">
        <v>26</v>
      </c>
      <c r="S17" s="104" t="s">
        <v>196</v>
      </c>
      <c r="T17" s="97">
        <v>42611</v>
      </c>
      <c r="U17" s="99">
        <v>0</v>
      </c>
      <c r="V17" s="99">
        <v>20.14</v>
      </c>
    </row>
    <row r="18" spans="1:22">
      <c r="A18" s="104" t="s">
        <v>17</v>
      </c>
      <c r="B18" s="104" t="s">
        <v>11</v>
      </c>
      <c r="C18" s="104" t="s">
        <v>17</v>
      </c>
      <c r="D18" s="104" t="s">
        <v>129</v>
      </c>
      <c r="E18" s="104" t="s">
        <v>24</v>
      </c>
      <c r="F18" s="104" t="s">
        <v>13</v>
      </c>
      <c r="G18" s="104" t="s">
        <v>18</v>
      </c>
      <c r="H18" s="104" t="s">
        <v>162</v>
      </c>
      <c r="I18" s="104" t="s">
        <v>161</v>
      </c>
      <c r="J18" s="104" t="s">
        <v>13</v>
      </c>
      <c r="K18" s="104" t="s">
        <v>13</v>
      </c>
      <c r="L18" s="104" t="s">
        <v>13</v>
      </c>
      <c r="M18" s="104" t="s">
        <v>16</v>
      </c>
      <c r="N18" s="93">
        <v>1</v>
      </c>
      <c r="O18" s="104" t="s">
        <v>197</v>
      </c>
      <c r="P18" s="104" t="s">
        <v>198</v>
      </c>
      <c r="Q18" s="104" t="s">
        <v>25</v>
      </c>
      <c r="R18" s="104" t="s">
        <v>26</v>
      </c>
      <c r="S18" s="104" t="s">
        <v>199</v>
      </c>
      <c r="T18" s="97">
        <v>42611</v>
      </c>
      <c r="U18" s="99">
        <v>0</v>
      </c>
      <c r="V18" s="99">
        <v>1242.4000000000001</v>
      </c>
    </row>
    <row r="19" spans="1:22">
      <c r="A19" s="104" t="s">
        <v>17</v>
      </c>
      <c r="B19" s="104" t="s">
        <v>11</v>
      </c>
      <c r="C19" s="104" t="s">
        <v>17</v>
      </c>
      <c r="D19" s="104" t="s">
        <v>129</v>
      </c>
      <c r="E19" s="104" t="s">
        <v>29</v>
      </c>
      <c r="F19" s="104" t="s">
        <v>13</v>
      </c>
      <c r="G19" s="104" t="s">
        <v>18</v>
      </c>
      <c r="H19" s="104" t="s">
        <v>93</v>
      </c>
      <c r="I19" s="104" t="s">
        <v>94</v>
      </c>
      <c r="J19" s="104" t="s">
        <v>13</v>
      </c>
      <c r="K19" s="104" t="s">
        <v>52</v>
      </c>
      <c r="L19" s="104" t="s">
        <v>53</v>
      </c>
      <c r="M19" s="104" t="s">
        <v>16</v>
      </c>
      <c r="N19" s="93">
        <v>10</v>
      </c>
      <c r="O19" s="104" t="s">
        <v>13</v>
      </c>
      <c r="P19" s="104" t="s">
        <v>200</v>
      </c>
      <c r="Q19" s="104" t="s">
        <v>14</v>
      </c>
      <c r="R19" s="104" t="s">
        <v>22</v>
      </c>
      <c r="S19" s="104" t="s">
        <v>201</v>
      </c>
      <c r="T19" s="97">
        <v>42621</v>
      </c>
      <c r="U19" s="99">
        <v>0</v>
      </c>
      <c r="V19" s="99">
        <v>1500</v>
      </c>
    </row>
    <row r="20" spans="1:22">
      <c r="A20" s="104" t="s">
        <v>17</v>
      </c>
      <c r="B20" s="104" t="s">
        <v>11</v>
      </c>
      <c r="C20" s="104" t="s">
        <v>17</v>
      </c>
      <c r="D20" s="104" t="s">
        <v>129</v>
      </c>
      <c r="E20" s="104" t="s">
        <v>21</v>
      </c>
      <c r="F20" s="104" t="s">
        <v>13</v>
      </c>
      <c r="G20" s="104" t="s">
        <v>18</v>
      </c>
      <c r="H20" s="104" t="s">
        <v>100</v>
      </c>
      <c r="I20" s="104" t="s">
        <v>101</v>
      </c>
      <c r="J20" s="104" t="s">
        <v>13</v>
      </c>
      <c r="K20" s="104" t="s">
        <v>52</v>
      </c>
      <c r="L20" s="104" t="s">
        <v>53</v>
      </c>
      <c r="M20" s="104" t="s">
        <v>16</v>
      </c>
      <c r="N20" s="93">
        <v>11</v>
      </c>
      <c r="O20" s="104" t="s">
        <v>13</v>
      </c>
      <c r="P20" s="104" t="s">
        <v>200</v>
      </c>
      <c r="Q20" s="104" t="s">
        <v>14</v>
      </c>
      <c r="R20" s="104" t="s">
        <v>22</v>
      </c>
      <c r="S20" s="104" t="s">
        <v>201</v>
      </c>
      <c r="T20" s="97">
        <v>42621</v>
      </c>
      <c r="U20" s="99">
        <v>0</v>
      </c>
      <c r="V20" s="99">
        <v>15.5</v>
      </c>
    </row>
    <row r="21" spans="1:22">
      <c r="A21" s="104" t="s">
        <v>17</v>
      </c>
      <c r="B21" s="104" t="s">
        <v>11</v>
      </c>
      <c r="C21" s="104" t="s">
        <v>17</v>
      </c>
      <c r="D21" s="104" t="s">
        <v>129</v>
      </c>
      <c r="E21" s="104" t="s">
        <v>20</v>
      </c>
      <c r="F21" s="104" t="s">
        <v>13</v>
      </c>
      <c r="G21" s="104" t="s">
        <v>18</v>
      </c>
      <c r="H21" s="104" t="s">
        <v>93</v>
      </c>
      <c r="I21" s="104" t="s">
        <v>94</v>
      </c>
      <c r="J21" s="104" t="s">
        <v>13</v>
      </c>
      <c r="K21" s="104" t="s">
        <v>52</v>
      </c>
      <c r="L21" s="104" t="s">
        <v>53</v>
      </c>
      <c r="M21" s="104" t="s">
        <v>16</v>
      </c>
      <c r="N21" s="93">
        <v>12</v>
      </c>
      <c r="O21" s="104" t="s">
        <v>13</v>
      </c>
      <c r="P21" s="104" t="s">
        <v>200</v>
      </c>
      <c r="Q21" s="104" t="s">
        <v>14</v>
      </c>
      <c r="R21" s="104" t="s">
        <v>22</v>
      </c>
      <c r="S21" s="104" t="s">
        <v>201</v>
      </c>
      <c r="T21" s="97">
        <v>42621</v>
      </c>
      <c r="U21" s="99">
        <v>0</v>
      </c>
      <c r="V21" s="99">
        <v>1622.69</v>
      </c>
    </row>
    <row r="22" spans="1:22">
      <c r="A22" s="104" t="s">
        <v>17</v>
      </c>
      <c r="B22" s="104" t="s">
        <v>11</v>
      </c>
      <c r="C22" s="104" t="s">
        <v>17</v>
      </c>
      <c r="D22" s="104" t="s">
        <v>129</v>
      </c>
      <c r="E22" s="104" t="s">
        <v>91</v>
      </c>
      <c r="F22" s="104" t="s">
        <v>13</v>
      </c>
      <c r="G22" s="104" t="s">
        <v>18</v>
      </c>
      <c r="H22" s="104" t="s">
        <v>104</v>
      </c>
      <c r="I22" s="104" t="s">
        <v>103</v>
      </c>
      <c r="J22" s="104" t="s">
        <v>202</v>
      </c>
      <c r="K22" s="104" t="s">
        <v>97</v>
      </c>
      <c r="L22" s="104" t="s">
        <v>98</v>
      </c>
      <c r="M22" s="104" t="s">
        <v>16</v>
      </c>
      <c r="N22" s="93">
        <v>1</v>
      </c>
      <c r="O22" s="104" t="s">
        <v>203</v>
      </c>
      <c r="P22" s="104" t="s">
        <v>204</v>
      </c>
      <c r="Q22" s="104" t="s">
        <v>14</v>
      </c>
      <c r="R22" s="104" t="s">
        <v>15</v>
      </c>
      <c r="S22" s="104" t="s">
        <v>205</v>
      </c>
      <c r="T22" s="97">
        <v>42625</v>
      </c>
      <c r="U22" s="99">
        <v>0</v>
      </c>
      <c r="V22" s="99">
        <v>450</v>
      </c>
    </row>
    <row r="23" spans="1:22">
      <c r="A23" s="104" t="s">
        <v>17</v>
      </c>
      <c r="B23" s="104" t="s">
        <v>11</v>
      </c>
      <c r="C23" s="104" t="s">
        <v>17</v>
      </c>
      <c r="D23" s="104" t="s">
        <v>129</v>
      </c>
      <c r="E23" s="104" t="s">
        <v>23</v>
      </c>
      <c r="F23" s="104" t="s">
        <v>13</v>
      </c>
      <c r="G23" s="104" t="s">
        <v>18</v>
      </c>
      <c r="H23" s="104" t="s">
        <v>100</v>
      </c>
      <c r="I23" s="104" t="s">
        <v>101</v>
      </c>
      <c r="J23" s="104" t="s">
        <v>190</v>
      </c>
      <c r="K23" s="104" t="s">
        <v>64</v>
      </c>
      <c r="L23" s="104" t="s">
        <v>65</v>
      </c>
      <c r="M23" s="104" t="s">
        <v>16</v>
      </c>
      <c r="N23" s="93">
        <v>2</v>
      </c>
      <c r="O23" s="104" t="s">
        <v>191</v>
      </c>
      <c r="P23" s="104" t="s">
        <v>206</v>
      </c>
      <c r="Q23" s="104" t="s">
        <v>14</v>
      </c>
      <c r="R23" s="104" t="s">
        <v>15</v>
      </c>
      <c r="S23" s="104" t="s">
        <v>207</v>
      </c>
      <c r="T23" s="97">
        <v>42626</v>
      </c>
      <c r="U23" s="99">
        <v>0</v>
      </c>
      <c r="V23" s="99">
        <v>97.98</v>
      </c>
    </row>
    <row r="24" spans="1:22">
      <c r="A24" s="96" t="s">
        <v>10</v>
      </c>
      <c r="B24" s="96" t="s">
        <v>11</v>
      </c>
      <c r="C24" s="96" t="s">
        <v>11</v>
      </c>
      <c r="D24" s="96" t="s">
        <v>129</v>
      </c>
      <c r="E24" s="96" t="s">
        <v>28</v>
      </c>
      <c r="F24" s="96" t="s">
        <v>13</v>
      </c>
      <c r="G24" s="96" t="s">
        <v>13</v>
      </c>
      <c r="H24" s="96" t="s">
        <v>74</v>
      </c>
      <c r="I24" s="96" t="s">
        <v>90</v>
      </c>
      <c r="J24" s="96" t="s">
        <v>13</v>
      </c>
      <c r="K24" s="96" t="s">
        <v>13</v>
      </c>
      <c r="L24" s="96" t="s">
        <v>13</v>
      </c>
      <c r="M24" s="96" t="s">
        <v>16</v>
      </c>
      <c r="N24" s="95">
        <v>42</v>
      </c>
      <c r="O24" s="96" t="s">
        <v>13</v>
      </c>
      <c r="P24" s="96" t="s">
        <v>208</v>
      </c>
      <c r="Q24" s="96" t="s">
        <v>27</v>
      </c>
      <c r="R24" s="96" t="s">
        <v>15</v>
      </c>
      <c r="S24" s="96" t="s">
        <v>209</v>
      </c>
      <c r="T24" s="98">
        <v>42634</v>
      </c>
      <c r="U24" s="100">
        <v>0</v>
      </c>
      <c r="V24" s="100">
        <v>210.02</v>
      </c>
    </row>
    <row r="25" spans="1:22">
      <c r="A25" s="96" t="s">
        <v>17</v>
      </c>
      <c r="B25" s="96" t="s">
        <v>11</v>
      </c>
      <c r="C25" s="96" t="s">
        <v>17</v>
      </c>
      <c r="D25" s="96" t="s">
        <v>129</v>
      </c>
      <c r="E25" s="96" t="s">
        <v>23</v>
      </c>
      <c r="F25" s="96" t="s">
        <v>13</v>
      </c>
      <c r="G25" s="96" t="s">
        <v>18</v>
      </c>
      <c r="H25" s="96" t="s">
        <v>100</v>
      </c>
      <c r="I25" s="96" t="s">
        <v>101</v>
      </c>
      <c r="J25" s="96" t="s">
        <v>190</v>
      </c>
      <c r="K25" s="96" t="s">
        <v>64</v>
      </c>
      <c r="L25" s="96" t="s">
        <v>65</v>
      </c>
      <c r="M25" s="96" t="s">
        <v>16</v>
      </c>
      <c r="N25" s="95">
        <v>2</v>
      </c>
      <c r="O25" s="96" t="s">
        <v>191</v>
      </c>
      <c r="P25" s="96" t="s">
        <v>210</v>
      </c>
      <c r="Q25" s="96" t="s">
        <v>14</v>
      </c>
      <c r="R25" s="96" t="s">
        <v>15</v>
      </c>
      <c r="S25" s="96" t="s">
        <v>211</v>
      </c>
      <c r="T25" s="98">
        <v>42635</v>
      </c>
      <c r="U25" s="100">
        <v>0</v>
      </c>
      <c r="V25" s="100">
        <v>48.99</v>
      </c>
    </row>
    <row r="26" spans="1:22">
      <c r="A26" s="96" t="s">
        <v>17</v>
      </c>
      <c r="B26" s="96" t="s">
        <v>11</v>
      </c>
      <c r="C26" s="96" t="s">
        <v>17</v>
      </c>
      <c r="D26" s="96" t="s">
        <v>129</v>
      </c>
      <c r="E26" s="96" t="s">
        <v>24</v>
      </c>
      <c r="F26" s="96" t="s">
        <v>13</v>
      </c>
      <c r="G26" s="96" t="s">
        <v>18</v>
      </c>
      <c r="H26" s="96" t="s">
        <v>162</v>
      </c>
      <c r="I26" s="96" t="s">
        <v>161</v>
      </c>
      <c r="J26" s="96" t="s">
        <v>13</v>
      </c>
      <c r="K26" s="96" t="s">
        <v>13</v>
      </c>
      <c r="L26" s="96" t="s">
        <v>13</v>
      </c>
      <c r="M26" s="96" t="s">
        <v>16</v>
      </c>
      <c r="N26" s="95">
        <v>1</v>
      </c>
      <c r="O26" s="96" t="s">
        <v>212</v>
      </c>
      <c r="P26" s="96" t="s">
        <v>213</v>
      </c>
      <c r="Q26" s="96" t="s">
        <v>25</v>
      </c>
      <c r="R26" s="96" t="s">
        <v>26</v>
      </c>
      <c r="S26" s="96" t="s">
        <v>214</v>
      </c>
      <c r="T26" s="98">
        <v>42642</v>
      </c>
      <c r="U26" s="100">
        <v>0</v>
      </c>
      <c r="V26" s="100">
        <v>1921.9</v>
      </c>
    </row>
    <row r="27" spans="1:22">
      <c r="A27" s="96" t="s">
        <v>17</v>
      </c>
      <c r="B27" s="96" t="s">
        <v>11</v>
      </c>
      <c r="C27" s="96" t="s">
        <v>17</v>
      </c>
      <c r="D27" s="96" t="s">
        <v>129</v>
      </c>
      <c r="E27" s="96" t="s">
        <v>23</v>
      </c>
      <c r="F27" s="96" t="s">
        <v>13</v>
      </c>
      <c r="G27" s="96" t="s">
        <v>18</v>
      </c>
      <c r="H27" s="96" t="s">
        <v>100</v>
      </c>
      <c r="I27" s="96" t="s">
        <v>101</v>
      </c>
      <c r="J27" s="96" t="s">
        <v>190</v>
      </c>
      <c r="K27" s="96" t="s">
        <v>64</v>
      </c>
      <c r="L27" s="96" t="s">
        <v>65</v>
      </c>
      <c r="M27" s="96" t="s">
        <v>16</v>
      </c>
      <c r="N27" s="95">
        <v>1</v>
      </c>
      <c r="O27" s="96" t="s">
        <v>191</v>
      </c>
      <c r="P27" s="96" t="s">
        <v>215</v>
      </c>
      <c r="Q27" s="96" t="s">
        <v>14</v>
      </c>
      <c r="R27" s="96" t="s">
        <v>15</v>
      </c>
      <c r="S27" s="96" t="s">
        <v>216</v>
      </c>
      <c r="T27" s="98">
        <v>42643</v>
      </c>
      <c r="U27" s="100">
        <v>0</v>
      </c>
      <c r="V27" s="100">
        <v>4.8</v>
      </c>
    </row>
    <row r="28" spans="1:2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5"/>
      <c r="O28" s="96"/>
      <c r="P28" s="96"/>
      <c r="Q28" s="96"/>
      <c r="R28" s="96"/>
      <c r="S28" s="96"/>
      <c r="T28" s="98"/>
      <c r="U28" s="100"/>
      <c r="V28" s="100"/>
    </row>
    <row r="29" spans="1:22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>
        <f>SUBTOTAL(9,V9:V28)</f>
        <v>8991.1899999999987</v>
      </c>
    </row>
    <row r="30" spans="1:22" ht="15.75" thickTop="1"/>
    <row r="31" spans="1:22">
      <c r="S31" s="5" t="s">
        <v>88</v>
      </c>
      <c r="T31" s="12" t="s">
        <v>162</v>
      </c>
      <c r="V31" s="11">
        <f t="shared" ref="V31:V40" si="0">SUMIFS($V$9:$V$154,$H$9:$H$154,T31)</f>
        <v>3169.4400000000005</v>
      </c>
    </row>
    <row r="32" spans="1:22">
      <c r="S32" s="5" t="s">
        <v>0</v>
      </c>
      <c r="T32" s="12" t="s">
        <v>74</v>
      </c>
      <c r="V32" s="11">
        <f t="shared" si="0"/>
        <v>210.02</v>
      </c>
    </row>
    <row r="33" spans="18:22">
      <c r="S33" s="5" t="s">
        <v>164</v>
      </c>
      <c r="T33" s="12" t="s">
        <v>105</v>
      </c>
      <c r="V33" s="11">
        <f t="shared" si="0"/>
        <v>0</v>
      </c>
    </row>
    <row r="34" spans="18:22">
      <c r="S34" s="5" t="s">
        <v>1</v>
      </c>
      <c r="T34" s="12" t="s">
        <v>75</v>
      </c>
      <c r="V34" s="11">
        <f t="shared" si="0"/>
        <v>0</v>
      </c>
    </row>
    <row r="35" spans="18:22">
      <c r="S35" s="5" t="s">
        <v>110</v>
      </c>
      <c r="T35" s="12" t="s">
        <v>95</v>
      </c>
      <c r="V35" s="11">
        <f t="shared" si="0"/>
        <v>0</v>
      </c>
    </row>
    <row r="36" spans="18:22">
      <c r="S36" s="5" t="s">
        <v>89</v>
      </c>
      <c r="T36" s="12" t="s">
        <v>102</v>
      </c>
      <c r="V36" s="11">
        <f t="shared" si="0"/>
        <v>0</v>
      </c>
    </row>
    <row r="37" spans="18:22">
      <c r="S37" s="5" t="s">
        <v>57</v>
      </c>
      <c r="T37" s="12" t="s">
        <v>93</v>
      </c>
      <c r="V37" s="11">
        <f t="shared" si="0"/>
        <v>3266.33</v>
      </c>
    </row>
    <row r="38" spans="18:22">
      <c r="S38" s="5" t="s">
        <v>56</v>
      </c>
      <c r="T38" s="12" t="s">
        <v>99</v>
      </c>
      <c r="V38" s="11">
        <f t="shared" si="0"/>
        <v>0</v>
      </c>
    </row>
    <row r="39" spans="18:22">
      <c r="S39" s="5" t="s">
        <v>58</v>
      </c>
      <c r="T39" s="12" t="s">
        <v>104</v>
      </c>
      <c r="V39" s="11">
        <f t="shared" si="0"/>
        <v>2000</v>
      </c>
    </row>
    <row r="40" spans="18:22">
      <c r="S40" s="13" t="s">
        <v>106</v>
      </c>
      <c r="T40" s="12" t="s">
        <v>100</v>
      </c>
      <c r="V40" s="11">
        <f t="shared" si="0"/>
        <v>345.40000000000003</v>
      </c>
    </row>
    <row r="41" spans="18:22" ht="15.75" thickBot="1">
      <c r="R41" s="1"/>
      <c r="S41" s="1"/>
      <c r="T41" s="1"/>
      <c r="V41" s="2">
        <f>SUM(V31:V40)</f>
        <v>8991.19</v>
      </c>
    </row>
    <row r="42" spans="18:22" ht="15.75" thickTop="1"/>
  </sheetData>
  <autoFilter ref="A8:V27"/>
  <pageMargins left="0.5" right="0.5" top="0.5" bottom="0.5" header="0.3" footer="0.3"/>
  <pageSetup scale="50" fitToHeight="0" orientation="landscape" r:id="rId1"/>
  <headerFooter>
    <oddFooter>&amp;R&amp;D</oddFooter>
  </headerFooter>
  <ignoredErrors>
    <ignoredError sqref="A11:E27 R9:S27 B10:E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selection activeCell="N31" sqref="N31"/>
    </sheetView>
  </sheetViews>
  <sheetFormatPr defaultRowHeight="15"/>
  <cols>
    <col min="1" max="2" width="9.140625" style="83"/>
    <col min="3" max="3" width="7.28515625" style="83" customWidth="1"/>
    <col min="4" max="5" width="5.5703125" style="83" bestFit="1" customWidth="1"/>
    <col min="6" max="6" width="10.140625" style="83" bestFit="1" customWidth="1"/>
    <col min="7" max="7" width="7.7109375" style="83" bestFit="1" customWidth="1"/>
    <col min="8" max="8" width="25.28515625" style="83" bestFit="1" customWidth="1"/>
    <col min="9" max="9" width="55" style="83" bestFit="1" customWidth="1"/>
    <col min="10" max="10" width="7" style="83" bestFit="1" customWidth="1"/>
    <col min="11" max="11" width="9" style="83" bestFit="1" customWidth="1"/>
    <col min="12" max="12" width="10" style="83" bestFit="1" customWidth="1"/>
    <col min="13" max="13" width="11.5703125" style="83" bestFit="1" customWidth="1"/>
    <col min="14" max="14" width="11.140625" style="83" bestFit="1" customWidth="1"/>
    <col min="15" max="15" width="9.140625" style="83"/>
    <col min="16" max="16" width="11.5703125" style="83" bestFit="1" customWidth="1"/>
    <col min="17" max="17" width="11.140625" style="83" bestFit="1" customWidth="1"/>
    <col min="18" max="16384" width="9.140625" style="83"/>
  </cols>
  <sheetData>
    <row r="1" spans="1:14">
      <c r="A1" s="10" t="s">
        <v>121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28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H3" s="7"/>
    </row>
    <row r="4" spans="1:14">
      <c r="A4" s="7"/>
      <c r="B4" s="94" t="s">
        <v>2</v>
      </c>
      <c r="C4" s="79" t="s">
        <v>34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/>
      <c r="B5" s="94" t="s">
        <v>226</v>
      </c>
      <c r="C5" s="29" t="s">
        <v>227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/>
      <c r="B6" s="94" t="s">
        <v>228</v>
      </c>
      <c r="C6" s="29" t="s">
        <v>178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7"/>
      <c r="B7" s="94" t="s">
        <v>3</v>
      </c>
      <c r="C7" s="79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9" spans="1:14">
      <c r="A9" s="14" t="s">
        <v>4</v>
      </c>
      <c r="B9" s="14" t="s">
        <v>5</v>
      </c>
      <c r="C9" s="14" t="s">
        <v>32</v>
      </c>
      <c r="D9" s="14" t="s">
        <v>6</v>
      </c>
      <c r="E9" s="14" t="s">
        <v>122</v>
      </c>
      <c r="F9" s="14" t="s">
        <v>123</v>
      </c>
      <c r="G9" s="14" t="s">
        <v>124</v>
      </c>
      <c r="H9" s="14" t="s">
        <v>40</v>
      </c>
      <c r="I9" s="14" t="s">
        <v>9</v>
      </c>
      <c r="J9" s="14" t="s">
        <v>7</v>
      </c>
      <c r="K9" s="14" t="s">
        <v>44</v>
      </c>
      <c r="L9" s="14" t="s">
        <v>8</v>
      </c>
      <c r="M9" s="14" t="s">
        <v>47</v>
      </c>
      <c r="N9" s="14" t="s">
        <v>125</v>
      </c>
    </row>
    <row r="10" spans="1:14">
      <c r="A10" s="79" t="s">
        <v>17</v>
      </c>
      <c r="B10" s="79" t="s">
        <v>11</v>
      </c>
      <c r="C10" s="79" t="s">
        <v>17</v>
      </c>
      <c r="D10" s="79" t="s">
        <v>129</v>
      </c>
      <c r="E10" s="79" t="s">
        <v>229</v>
      </c>
      <c r="F10" s="79" t="s">
        <v>230</v>
      </c>
      <c r="G10" s="79" t="s">
        <v>168</v>
      </c>
      <c r="H10" s="79" t="s">
        <v>167</v>
      </c>
      <c r="I10" s="79" t="s">
        <v>231</v>
      </c>
      <c r="J10" s="79" t="s">
        <v>127</v>
      </c>
      <c r="K10" s="79" t="s">
        <v>11</v>
      </c>
      <c r="L10" s="79" t="s">
        <v>232</v>
      </c>
      <c r="M10" s="80">
        <v>42565</v>
      </c>
      <c r="N10" s="81">
        <v>-25000</v>
      </c>
    </row>
    <row r="11" spans="1:14">
      <c r="A11" s="29" t="s">
        <v>17</v>
      </c>
      <c r="B11" s="29" t="s">
        <v>11</v>
      </c>
      <c r="C11" s="29" t="s">
        <v>17</v>
      </c>
      <c r="D11" s="29" t="s">
        <v>129</v>
      </c>
      <c r="E11" s="29" t="s">
        <v>229</v>
      </c>
      <c r="F11" s="29" t="s">
        <v>230</v>
      </c>
      <c r="G11" s="29" t="s">
        <v>168</v>
      </c>
      <c r="H11" s="29" t="s">
        <v>167</v>
      </c>
      <c r="I11" s="29" t="s">
        <v>233</v>
      </c>
      <c r="J11" s="29" t="s">
        <v>234</v>
      </c>
      <c r="K11" s="29" t="s">
        <v>11</v>
      </c>
      <c r="L11" s="29" t="s">
        <v>235</v>
      </c>
      <c r="M11" s="105">
        <v>42576</v>
      </c>
      <c r="N11" s="3">
        <v>25000</v>
      </c>
    </row>
    <row r="12" spans="1:14">
      <c r="A12" s="29" t="s">
        <v>17</v>
      </c>
      <c r="B12" s="29" t="s">
        <v>11</v>
      </c>
      <c r="C12" s="29" t="s">
        <v>17</v>
      </c>
      <c r="D12" s="29" t="s">
        <v>129</v>
      </c>
      <c r="E12" s="29" t="s">
        <v>126</v>
      </c>
      <c r="F12" s="29" t="s">
        <v>18</v>
      </c>
      <c r="G12" s="29" t="s">
        <v>95</v>
      </c>
      <c r="H12" s="29" t="s">
        <v>96</v>
      </c>
      <c r="I12" s="29" t="s">
        <v>128</v>
      </c>
      <c r="J12" s="29" t="s">
        <v>127</v>
      </c>
      <c r="K12" s="29" t="s">
        <v>11</v>
      </c>
      <c r="L12" s="29" t="s">
        <v>172</v>
      </c>
      <c r="M12" s="105">
        <v>42613</v>
      </c>
      <c r="N12" s="3">
        <v>-100</v>
      </c>
    </row>
    <row r="13" spans="1:14">
      <c r="A13" s="29" t="s">
        <v>17</v>
      </c>
      <c r="B13" s="29" t="s">
        <v>11</v>
      </c>
      <c r="C13" s="29" t="s">
        <v>17</v>
      </c>
      <c r="D13" s="29" t="s">
        <v>129</v>
      </c>
      <c r="E13" s="29" t="s">
        <v>126</v>
      </c>
      <c r="F13" s="29" t="s">
        <v>18</v>
      </c>
      <c r="G13" s="29" t="s">
        <v>95</v>
      </c>
      <c r="H13" s="29" t="s">
        <v>96</v>
      </c>
      <c r="I13" s="29" t="s">
        <v>128</v>
      </c>
      <c r="J13" s="29" t="s">
        <v>127</v>
      </c>
      <c r="K13" s="29" t="s">
        <v>11</v>
      </c>
      <c r="L13" s="29" t="s">
        <v>173</v>
      </c>
      <c r="M13" s="105">
        <v>42613</v>
      </c>
      <c r="N13" s="3">
        <v>-100</v>
      </c>
    </row>
    <row r="14" spans="1:14">
      <c r="A14" s="29" t="s">
        <v>17</v>
      </c>
      <c r="B14" s="29" t="s">
        <v>11</v>
      </c>
      <c r="C14" s="29" t="s">
        <v>17</v>
      </c>
      <c r="D14" s="29" t="s">
        <v>129</v>
      </c>
      <c r="E14" s="29" t="s">
        <v>126</v>
      </c>
      <c r="F14" s="29" t="s">
        <v>18</v>
      </c>
      <c r="G14" s="29" t="s">
        <v>95</v>
      </c>
      <c r="H14" s="29" t="s">
        <v>96</v>
      </c>
      <c r="I14" s="29" t="s">
        <v>128</v>
      </c>
      <c r="J14" s="29" t="s">
        <v>127</v>
      </c>
      <c r="K14" s="29" t="s">
        <v>11</v>
      </c>
      <c r="L14" s="29" t="s">
        <v>174</v>
      </c>
      <c r="M14" s="105">
        <v>42633</v>
      </c>
      <c r="N14" s="3">
        <v>-100</v>
      </c>
    </row>
    <row r="15" spans="1:14">
      <c r="A15" s="29" t="s">
        <v>17</v>
      </c>
      <c r="B15" s="29" t="s">
        <v>11</v>
      </c>
      <c r="C15" s="29" t="s">
        <v>17</v>
      </c>
      <c r="D15" s="29" t="s">
        <v>129</v>
      </c>
      <c r="E15" s="29" t="s">
        <v>126</v>
      </c>
      <c r="F15" s="29" t="s">
        <v>18</v>
      </c>
      <c r="G15" s="29" t="s">
        <v>95</v>
      </c>
      <c r="H15" s="29" t="s">
        <v>96</v>
      </c>
      <c r="I15" s="29" t="s">
        <v>128</v>
      </c>
      <c r="J15" s="29" t="s">
        <v>127</v>
      </c>
      <c r="K15" s="29" t="s">
        <v>11</v>
      </c>
      <c r="L15" s="29" t="s">
        <v>175</v>
      </c>
      <c r="M15" s="105">
        <v>42633</v>
      </c>
      <c r="N15" s="3">
        <v>-300</v>
      </c>
    </row>
    <row r="16" spans="1:14">
      <c r="A16" s="29" t="s">
        <v>17</v>
      </c>
      <c r="B16" s="29" t="s">
        <v>11</v>
      </c>
      <c r="C16" s="29" t="s">
        <v>17</v>
      </c>
      <c r="D16" s="29" t="s">
        <v>129</v>
      </c>
      <c r="E16" s="29" t="s">
        <v>126</v>
      </c>
      <c r="F16" s="29" t="s">
        <v>18</v>
      </c>
      <c r="G16" s="29" t="s">
        <v>95</v>
      </c>
      <c r="H16" s="29" t="s">
        <v>96</v>
      </c>
      <c r="I16" s="29" t="s">
        <v>128</v>
      </c>
      <c r="J16" s="29" t="s">
        <v>127</v>
      </c>
      <c r="K16" s="29" t="s">
        <v>11</v>
      </c>
      <c r="L16" s="29" t="s">
        <v>176</v>
      </c>
      <c r="M16" s="105">
        <v>42643</v>
      </c>
      <c r="N16" s="3">
        <v>-100</v>
      </c>
    </row>
    <row r="17" spans="1:14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>
        <f>SUM(N10:N16)</f>
        <v>-700</v>
      </c>
    </row>
    <row r="18" spans="1:14" ht="15.75" thickTop="1"/>
    <row r="19" spans="1:14">
      <c r="L19" s="5" t="s">
        <v>110</v>
      </c>
      <c r="M19" s="12" t="s">
        <v>95</v>
      </c>
      <c r="N19" s="11">
        <f>SUMIFS($N$9:$N$152,$G$9:$G$152,M19)</f>
        <v>-700</v>
      </c>
    </row>
    <row r="20" spans="1:14">
      <c r="L20" s="5" t="s">
        <v>236</v>
      </c>
      <c r="M20" s="12" t="s">
        <v>169</v>
      </c>
      <c r="N20" s="11">
        <f>SUMIFS($N$9:$N$152,$G$9:$G$152,M20)</f>
        <v>0</v>
      </c>
    </row>
    <row r="21" spans="1:14">
      <c r="L21" s="5" t="s">
        <v>237</v>
      </c>
      <c r="M21" s="12" t="s">
        <v>168</v>
      </c>
      <c r="N21" s="11">
        <f>SUMIFS($N$9:$N$152,$G$9:$G$152,M21)</f>
        <v>0</v>
      </c>
    </row>
    <row r="22" spans="1:14" ht="15.75" thickBot="1">
      <c r="K22" s="1"/>
      <c r="L22" s="1"/>
      <c r="M22" s="1"/>
      <c r="N22" s="2">
        <f>SUM(N19:N21)</f>
        <v>-700</v>
      </c>
    </row>
    <row r="23" spans="1:14" ht="15.75" thickTop="1"/>
  </sheetData>
  <pageMargins left="0.5" right="0.5" top="0.5" bottom="0.5" header="0.3" footer="0.3"/>
  <pageSetup scale="69" orientation="landscape" r:id="rId1"/>
  <headerFooter>
    <oddFooter>&amp;R&amp;"-,Italic"&amp;9&amp;D</oddFooter>
  </headerFooter>
  <ignoredErrors>
    <ignoredError sqref="B10:E16 K10:L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Labor</vt:lpstr>
      <vt:lpstr>S&amp;S</vt:lpstr>
      <vt:lpstr>Revenue</vt:lpstr>
      <vt:lpstr>Labor!Print_Area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Steckler</dc:creator>
  <cp:lastModifiedBy>coplandp</cp:lastModifiedBy>
  <cp:lastPrinted>2016-10-17T22:35:34Z</cp:lastPrinted>
  <dcterms:created xsi:type="dcterms:W3CDTF">2014-12-08T22:35:46Z</dcterms:created>
  <dcterms:modified xsi:type="dcterms:W3CDTF">2016-10-18T00:29:55Z</dcterms:modified>
</cp:coreProperties>
</file>